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on Lajos\Desktop\"/>
    </mc:Choice>
  </mc:AlternateContent>
  <workbookProtection workbookAlgorithmName="SHA-512" workbookHashValue="QhEQGkBOYCZW6oPzYnVKuga00KyeeTXe6RSbCrnwQsbB1Vt0QrPCxjKV/PLP6LNeMtCU2Cq+Ikky4F0hAxN4CQ==" workbookSaltValue="JmJ/NggVwGN4kkzPOC7OZw==" workbookSpinCount="100000" lockStructure="1"/>
  <bookViews>
    <workbookView xWindow="0" yWindow="0" windowWidth="20400" windowHeight="8940" tabRatio="820"/>
  </bookViews>
  <sheets>
    <sheet name="GYULA" sheetId="1" r:id="rId1"/>
    <sheet name="KASZAPER" sheetId="3" r:id="rId2"/>
    <sheet name="KONDOROS" sheetId="2" r:id="rId3"/>
    <sheet name="MEDGYESEGYHÁZA" sheetId="4" r:id="rId4"/>
    <sheet name="MEZŐKOVÁCSHÁZA" sheetId="5" r:id="rId5"/>
    <sheet name="NAGYBÁNHEGYES" sheetId="6" r:id="rId6"/>
    <sheet name="ÚJKÍGYÓS" sheetId="7" r:id="rId7"/>
    <sheet name="VÉGEGYHÁZA" sheetId="8" r:id="rId8"/>
  </sheets>
  <definedNames>
    <definedName name="_xlnm.Print_Area" localSheetId="0">GYULA!$A$1:$F$24</definedName>
  </definedNames>
  <calcPr calcId="162913"/>
</workbook>
</file>

<file path=xl/calcChain.xml><?xml version="1.0" encoding="utf-8"?>
<calcChain xmlns="http://schemas.openxmlformats.org/spreadsheetml/2006/main">
  <c r="B20" i="3" l="1"/>
  <c r="B21" i="3"/>
  <c r="B21" i="2"/>
  <c r="B20" i="2"/>
  <c r="B36" i="7"/>
  <c r="B35" i="7"/>
  <c r="B36" i="6"/>
  <c r="B35" i="6"/>
  <c r="B36" i="8"/>
  <c r="B35" i="8"/>
  <c r="B20" i="5"/>
  <c r="B36" i="5"/>
  <c r="B35" i="5"/>
  <c r="B34" i="5"/>
  <c r="B33" i="5"/>
  <c r="B21" i="5"/>
  <c r="B19" i="5"/>
  <c r="B18" i="5"/>
  <c r="B18" i="4"/>
  <c r="B19" i="4"/>
  <c r="B20" i="4"/>
  <c r="B21" i="4"/>
  <c r="B33" i="4"/>
  <c r="B34" i="4"/>
  <c r="B35" i="4"/>
  <c r="B36" i="4"/>
  <c r="B35" i="2"/>
  <c r="B36" i="2"/>
  <c r="B36" i="3"/>
  <c r="B35" i="3"/>
  <c r="B34" i="6" l="1"/>
  <c r="D34" i="6" s="1"/>
  <c r="B33" i="6"/>
  <c r="B21" i="6"/>
  <c r="B20" i="6"/>
  <c r="B19" i="6"/>
  <c r="B18" i="6"/>
  <c r="B20" i="7"/>
  <c r="B34" i="7"/>
  <c r="D34" i="7" s="1"/>
  <c r="B33" i="7"/>
  <c r="B21" i="7"/>
  <c r="B19" i="7"/>
  <c r="B18" i="7"/>
  <c r="B34" i="8"/>
  <c r="D34" i="8" s="1"/>
  <c r="B33" i="8"/>
  <c r="B21" i="8"/>
  <c r="B20" i="8"/>
  <c r="B19" i="8"/>
  <c r="B18" i="8"/>
  <c r="B34" i="2"/>
  <c r="B33" i="2"/>
  <c r="B19" i="2"/>
  <c r="B18" i="2"/>
  <c r="B34" i="3"/>
  <c r="B33" i="3"/>
  <c r="B19" i="3"/>
  <c r="B18" i="3"/>
  <c r="C36" i="8"/>
  <c r="C35" i="8"/>
  <c r="C34" i="8"/>
  <c r="C33" i="8"/>
  <c r="C21" i="8"/>
  <c r="C20" i="8"/>
  <c r="C19" i="8"/>
  <c r="C18" i="8"/>
  <c r="C36" i="7"/>
  <c r="C35" i="7"/>
  <c r="C34" i="7"/>
  <c r="C33" i="7"/>
  <c r="C21" i="7"/>
  <c r="C20" i="7"/>
  <c r="C19" i="7"/>
  <c r="C18" i="7"/>
  <c r="C36" i="6"/>
  <c r="C35" i="6"/>
  <c r="C34" i="6"/>
  <c r="C33" i="6"/>
  <c r="C21" i="6"/>
  <c r="C20" i="6"/>
  <c r="C19" i="6"/>
  <c r="C18" i="6"/>
  <c r="C36" i="5"/>
  <c r="D36" i="5" s="1"/>
  <c r="C35" i="5"/>
  <c r="D35" i="5" s="1"/>
  <c r="C34" i="5"/>
  <c r="C33" i="5"/>
  <c r="D33" i="5" s="1"/>
  <c r="E33" i="5" s="1"/>
  <c r="C21" i="5"/>
  <c r="D21" i="5" s="1"/>
  <c r="C20" i="5"/>
  <c r="D20" i="5"/>
  <c r="C19" i="5"/>
  <c r="D19" i="5" s="1"/>
  <c r="C18" i="5"/>
  <c r="C36" i="4"/>
  <c r="D36" i="4" s="1"/>
  <c r="C35" i="4"/>
  <c r="D35" i="4" s="1"/>
  <c r="C34" i="4"/>
  <c r="D34" i="4" s="1"/>
  <c r="C33" i="4"/>
  <c r="C21" i="4"/>
  <c r="D21" i="4" s="1"/>
  <c r="E21" i="4" s="1"/>
  <c r="C20" i="4"/>
  <c r="D20" i="4" s="1"/>
  <c r="C19" i="4"/>
  <c r="C18" i="4"/>
  <c r="C36" i="3"/>
  <c r="C35" i="3"/>
  <c r="D35" i="3" s="1"/>
  <c r="C34" i="3"/>
  <c r="C33" i="3"/>
  <c r="C21" i="3"/>
  <c r="C20" i="3"/>
  <c r="C19" i="3"/>
  <c r="C18" i="3"/>
  <c r="C36" i="2"/>
  <c r="C35" i="2"/>
  <c r="C34" i="2"/>
  <c r="C33" i="2"/>
  <c r="C21" i="2"/>
  <c r="C20" i="2"/>
  <c r="D20" i="2" s="1"/>
  <c r="C19" i="2"/>
  <c r="C18" i="2"/>
  <c r="B36" i="1"/>
  <c r="D36" i="1" s="1"/>
  <c r="B19" i="1"/>
  <c r="C36" i="1"/>
  <c r="C19" i="1"/>
  <c r="B35" i="1"/>
  <c r="A23" i="1"/>
  <c r="C38" i="1"/>
  <c r="C37" i="1"/>
  <c r="C21" i="1"/>
  <c r="C20" i="1"/>
  <c r="C35" i="1"/>
  <c r="B37" i="1"/>
  <c r="B38" i="1"/>
  <c r="B21" i="1"/>
  <c r="B20" i="1"/>
  <c r="C18" i="1"/>
  <c r="B18" i="1"/>
  <c r="D19" i="3" l="1"/>
  <c r="E19" i="3" s="1"/>
  <c r="D34" i="2"/>
  <c r="D19" i="2"/>
  <c r="E19" i="2" s="1"/>
  <c r="F19" i="2" s="1"/>
  <c r="D19" i="6"/>
  <c r="D21" i="7"/>
  <c r="D21" i="6"/>
  <c r="E21" i="6" s="1"/>
  <c r="D21" i="2"/>
  <c r="D36" i="6"/>
  <c r="D35" i="6"/>
  <c r="E35" i="6" s="1"/>
  <c r="F35" i="6" s="1"/>
  <c r="D20" i="6"/>
  <c r="E20" i="6" s="1"/>
  <c r="F20" i="6" s="1"/>
  <c r="D36" i="7"/>
  <c r="E36" i="7" s="1"/>
  <c r="F36" i="7" s="1"/>
  <c r="D35" i="7"/>
  <c r="E35" i="7" s="1"/>
  <c r="F35" i="7" s="1"/>
  <c r="D20" i="7"/>
  <c r="E20" i="7" s="1"/>
  <c r="F20" i="7" s="1"/>
  <c r="D21" i="8"/>
  <c r="E21" i="8" s="1"/>
  <c r="D20" i="8"/>
  <c r="E20" i="8" s="1"/>
  <c r="F20" i="8" s="1"/>
  <c r="D36" i="8"/>
  <c r="E36" i="8" s="1"/>
  <c r="F36" i="8" s="1"/>
  <c r="D35" i="8"/>
  <c r="E35" i="8" s="1"/>
  <c r="F35" i="8" s="1"/>
  <c r="D33" i="7"/>
  <c r="E33" i="7" s="1"/>
  <c r="D18" i="8"/>
  <c r="D33" i="4"/>
  <c r="E33" i="4" s="1"/>
  <c r="D36" i="3"/>
  <c r="E36" i="3" s="1"/>
  <c r="D36" i="2"/>
  <c r="E36" i="2" s="1"/>
  <c r="F36" i="2" s="1"/>
  <c r="D35" i="2"/>
  <c r="E35" i="2" s="1"/>
  <c r="F35" i="2" s="1"/>
  <c r="D18" i="2"/>
  <c r="E18" i="2" s="1"/>
  <c r="F18" i="2" s="1"/>
  <c r="D19" i="7"/>
  <c r="E19" i="7" s="1"/>
  <c r="F19" i="7" s="1"/>
  <c r="D19" i="4"/>
  <c r="E19" i="4" s="1"/>
  <c r="D19" i="8"/>
  <c r="E19" i="8" s="1"/>
  <c r="F19" i="8" s="1"/>
  <c r="D18" i="5"/>
  <c r="E18" i="5" s="1"/>
  <c r="F18" i="5" s="1"/>
  <c r="D34" i="5"/>
  <c r="E34" i="5" s="1"/>
  <c r="F34" i="5" s="1"/>
  <c r="D18" i="6"/>
  <c r="D33" i="6"/>
  <c r="D33" i="2"/>
  <c r="E33" i="2" s="1"/>
  <c r="D33" i="8"/>
  <c r="D18" i="7"/>
  <c r="D18" i="4"/>
  <c r="E18" i="4" s="1"/>
  <c r="D21" i="3"/>
  <c r="E21" i="3" s="1"/>
  <c r="D20" i="3"/>
  <c r="E20" i="3" s="1"/>
  <c r="D18" i="3"/>
  <c r="D34" i="3"/>
  <c r="E34" i="3" s="1"/>
  <c r="F34" i="3" s="1"/>
  <c r="D33" i="3"/>
  <c r="E33" i="3" s="1"/>
  <c r="E34" i="8"/>
  <c r="F34" i="8" s="1"/>
  <c r="E34" i="7"/>
  <c r="F34" i="7" s="1"/>
  <c r="E21" i="7"/>
  <c r="F21" i="7" s="1"/>
  <c r="E19" i="6"/>
  <c r="F19" i="6" s="1"/>
  <c r="E34" i="6"/>
  <c r="F34" i="6" s="1"/>
  <c r="E35" i="5"/>
  <c r="F35" i="5" s="1"/>
  <c r="E21" i="5"/>
  <c r="F21" i="5" s="1"/>
  <c r="E19" i="5"/>
  <c r="F19" i="5" s="1"/>
  <c r="E36" i="5"/>
  <c r="F36" i="5" s="1"/>
  <c r="E20" i="5"/>
  <c r="F20" i="5" s="1"/>
  <c r="F33" i="5"/>
  <c r="E20" i="4"/>
  <c r="F20" i="4" s="1"/>
  <c r="E35" i="4"/>
  <c r="F35" i="4" s="1"/>
  <c r="E36" i="4"/>
  <c r="F36" i="4" s="1"/>
  <c r="E34" i="4"/>
  <c r="F34" i="4" s="1"/>
  <c r="F21" i="4"/>
  <c r="E35" i="3"/>
  <c r="F35" i="3" s="1"/>
  <c r="F19" i="3"/>
  <c r="E20" i="2"/>
  <c r="F20" i="2" s="1"/>
  <c r="E21" i="2"/>
  <c r="F21" i="2" s="1"/>
  <c r="E34" i="2"/>
  <c r="F34" i="2" s="1"/>
  <c r="D19" i="1"/>
  <c r="E19" i="1" s="1"/>
  <c r="F19" i="1" s="1"/>
  <c r="E36" i="1"/>
  <c r="F36" i="1" s="1"/>
  <c r="D20" i="1"/>
  <c r="E20" i="1" s="1"/>
  <c r="F20" i="1" s="1"/>
  <c r="D38" i="1"/>
  <c r="E38" i="1" s="1"/>
  <c r="F38" i="1" s="1"/>
  <c r="D21" i="1"/>
  <c r="E21" i="1" s="1"/>
  <c r="F21" i="1" s="1"/>
  <c r="D37" i="1"/>
  <c r="E37" i="1" s="1"/>
  <c r="F37" i="1" s="1"/>
  <c r="D35" i="1"/>
  <c r="E35" i="1" s="1"/>
  <c r="F35" i="1" s="1"/>
  <c r="D18" i="1"/>
  <c r="E18" i="1" s="1"/>
  <c r="D22" i="6" l="1"/>
  <c r="F21" i="6"/>
  <c r="F21" i="8"/>
  <c r="D37" i="5"/>
  <c r="F33" i="4"/>
  <c r="D37" i="4"/>
  <c r="E36" i="6"/>
  <c r="F36" i="6" s="1"/>
  <c r="D37" i="6"/>
  <c r="E18" i="6"/>
  <c r="F18" i="6" s="1"/>
  <c r="D22" i="7"/>
  <c r="D37" i="7"/>
  <c r="D37" i="8"/>
  <c r="D22" i="8"/>
  <c r="E18" i="8"/>
  <c r="F18" i="8" s="1"/>
  <c r="E18" i="7"/>
  <c r="F18" i="7" s="1"/>
  <c r="F22" i="7" s="1"/>
  <c r="D22" i="4"/>
  <c r="E33" i="6"/>
  <c r="F36" i="3"/>
  <c r="D22" i="3"/>
  <c r="D22" i="2"/>
  <c r="D37" i="2"/>
  <c r="F19" i="4"/>
  <c r="D22" i="5"/>
  <c r="E33" i="8"/>
  <c r="F33" i="8" s="1"/>
  <c r="F37" i="8" s="1"/>
  <c r="E37" i="3"/>
  <c r="F21" i="3"/>
  <c r="F20" i="3"/>
  <c r="D37" i="3"/>
  <c r="E18" i="3"/>
  <c r="F18" i="3" s="1"/>
  <c r="E37" i="7"/>
  <c r="F33" i="7"/>
  <c r="F37" i="7" s="1"/>
  <c r="F22" i="5"/>
  <c r="F37" i="5"/>
  <c r="E37" i="5"/>
  <c r="E22" i="5"/>
  <c r="E22" i="4"/>
  <c r="F37" i="4"/>
  <c r="F18" i="4"/>
  <c r="F22" i="4" s="1"/>
  <c r="E37" i="4"/>
  <c r="F33" i="3"/>
  <c r="E37" i="2"/>
  <c r="F33" i="2"/>
  <c r="F37" i="2" s="1"/>
  <c r="E22" i="2"/>
  <c r="F22" i="2"/>
  <c r="E22" i="1"/>
  <c r="D22" i="1"/>
  <c r="F39" i="1"/>
  <c r="F24" i="1" s="1"/>
  <c r="D39" i="1"/>
  <c r="E39" i="1"/>
  <c r="F18" i="1"/>
  <c r="F22" i="1" s="1"/>
  <c r="F22" i="8" l="1"/>
  <c r="F22" i="6"/>
  <c r="E22" i="6"/>
  <c r="E37" i="6"/>
  <c r="F33" i="6"/>
  <c r="F37" i="6" s="1"/>
  <c r="E22" i="8"/>
  <c r="E22" i="7"/>
  <c r="F37" i="3"/>
  <c r="F22" i="3"/>
  <c r="E37" i="8"/>
  <c r="E22" i="3"/>
  <c r="F23" i="1"/>
</calcChain>
</file>

<file path=xl/sharedStrings.xml><?xml version="1.0" encoding="utf-8"?>
<sst xmlns="http://schemas.openxmlformats.org/spreadsheetml/2006/main" count="902" uniqueCount="63">
  <si>
    <t>Lakosság</t>
  </si>
  <si>
    <t>Közület</t>
  </si>
  <si>
    <t>Víz</t>
  </si>
  <si>
    <t>Csatorna</t>
  </si>
  <si>
    <t>Eltelt hónapok száma:</t>
  </si>
  <si>
    <t>Fogyasztó jelleg:</t>
  </si>
  <si>
    <t>Megnevezés</t>
  </si>
  <si>
    <t>Menny.</t>
  </si>
  <si>
    <t>Alapdíj</t>
  </si>
  <si>
    <t>Szolgáltatásválasztó</t>
  </si>
  <si>
    <t>Fogyasztásarányos szolgáltatási díjak, Ft/m3 (nettó)</t>
  </si>
  <si>
    <t>Havi alapdíjak, Ft/hó (nettó)</t>
  </si>
  <si>
    <t>Szennyvízelvezetés</t>
  </si>
  <si>
    <t>Igen</t>
  </si>
  <si>
    <t>Nem</t>
  </si>
  <si>
    <t>Szennyvízelvezetés díja</t>
  </si>
  <si>
    <t>Ivóvízdíj</t>
  </si>
  <si>
    <t>Összesen, 2013.07.01-től érvényes árakon:</t>
  </si>
  <si>
    <t>Mérő átmérő:</t>
  </si>
  <si>
    <t xml:space="preserve">Nettó  </t>
  </si>
  <si>
    <t xml:space="preserve">27% ÁFA  </t>
  </si>
  <si>
    <t>Ivóvíz szolgáltatás</t>
  </si>
  <si>
    <t>Fogyasztás (m3):</t>
  </si>
  <si>
    <t>Kitöltendő alapadatok:</t>
  </si>
  <si>
    <t xml:space="preserve"> - Mérő nélkül - </t>
  </si>
  <si>
    <t>Mérő típusa, átmérője</t>
  </si>
  <si>
    <t>Díjkalkulátor</t>
  </si>
  <si>
    <t>Összesen, 2013.01.01-én érvényes árakon:</t>
  </si>
  <si>
    <t xml:space="preserve">Nettó egységár  </t>
  </si>
  <si>
    <t xml:space="preserve">Bruttó  </t>
  </si>
  <si>
    <t>2013.07.01-től</t>
  </si>
  <si>
    <t>2013.01.01-től</t>
  </si>
  <si>
    <t>Összesen, 2013.01.01-től érvényes árakon:</t>
  </si>
  <si>
    <t>Az adatok tájékoztató jellegűek! Pontos adatokért keresse fel Ügyfélszolgálatunkat.</t>
  </si>
  <si>
    <t>NKÖHSZ</t>
  </si>
  <si>
    <t>Vízterhelési díj</t>
  </si>
  <si>
    <t>-</t>
  </si>
  <si>
    <t>Ivóvíz fogyasztással arányos díj:</t>
  </si>
  <si>
    <t>Szennyvízelvezetés és tisztítás alapdíj:</t>
  </si>
  <si>
    <t>Ivóvíz szolgáltatás alapdíj:</t>
  </si>
  <si>
    <t>Elvezetett mennyiséggel arányos szennyvízdíj:</t>
  </si>
  <si>
    <t>Kertlocsolás külön vízmérő hiányában nem kalkulálható.</t>
  </si>
  <si>
    <t>AAAABBBBAAB2</t>
  </si>
  <si>
    <t>Gyulai Közüzemi Nonprofit Kft.</t>
  </si>
  <si>
    <t>GYULA</t>
  </si>
  <si>
    <t>KASZAPER</t>
  </si>
  <si>
    <t>KONDOROS</t>
  </si>
  <si>
    <t>MEDGYESEGYHÁZA</t>
  </si>
  <si>
    <t>MEZŐKOVÁCSHÁZA</t>
  </si>
  <si>
    <t>NAGYBÁNHEGYES</t>
  </si>
  <si>
    <t>ÚJKÍGYÓS</t>
  </si>
  <si>
    <t>VÉGEGYHÁZA</t>
  </si>
  <si>
    <t xml:space="preserve">D 20 mm </t>
  </si>
  <si>
    <t xml:space="preserve">D 25-40 mm </t>
  </si>
  <si>
    <t>D 50-80 mm</t>
  </si>
  <si>
    <t>D 100-150 mm</t>
  </si>
  <si>
    <t>D 200 mm</t>
  </si>
  <si>
    <t xml:space="preserve">D 15 mm </t>
  </si>
  <si>
    <t>D 15 mm hideg + meleg</t>
  </si>
  <si>
    <t>Ivóvíz</t>
  </si>
  <si>
    <t>Vízdíj</t>
  </si>
  <si>
    <t>Az adatok tájékoztató jellegűek, már a rezsicsökkentett díjakat tartalmazza lakossági felhasználók esetében! Pontos adatokért keresse fel Ügyfélszolgálatunkat.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</si>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</sst>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&quot;Ft&quot;_-;\-* #,##0\ &quot;Ft&quot;_-;_-* &quot;-&quot;??\ &quot;Ft&quot;_-;_-@_-"/>
    <numFmt numFmtId="166" formatCode="_-* #,##0\ _F_t_-;\-* #,##0\ _F_t_-;_-* &quot;-&quot;??\ _F_t_-;_-@_-"/>
    <numFmt numFmtId="167" formatCode="#,##0.00&quot; hó&quot;;\-#,##0.00&quot; hó&quot;;\-&quot; hó&quot;"/>
    <numFmt numFmtId="168" formatCode="#,##0.00&quot; hó&quot;;#,##0.00&quot; hó&quot;;0.00&quot; hó&quot;"/>
    <numFmt numFmtId="169" formatCode="#,##0.00&quot; m3&quot;;#,##0.00&quot; m3&quot;;0.00&quot; m3&quot;"/>
    <numFmt numFmtId="170" formatCode="#,##0.00&quot; m3&quot;;\-#,##0.00&quot; m3&quot;;\-&quot; m3&quot;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4"/>
      <color indexed="18"/>
      <name val="Calibri"/>
      <family val="2"/>
      <charset val="238"/>
    </font>
    <font>
      <b/>
      <sz val="36"/>
      <color indexed="18"/>
      <name val="Calibri"/>
      <family val="2"/>
      <charset val="238"/>
    </font>
    <font>
      <b/>
      <sz val="28"/>
      <color indexed="18"/>
      <name val="Calibri"/>
      <family val="2"/>
      <charset val="238"/>
    </font>
    <font>
      <b/>
      <sz val="14"/>
      <color indexed="18"/>
      <name val="Calibri"/>
      <family val="2"/>
      <charset val="238"/>
    </font>
    <font>
      <sz val="14"/>
      <color theme="3"/>
      <name val="Calibri"/>
      <family val="2"/>
      <charset val="238"/>
    </font>
    <font>
      <b/>
      <sz val="16"/>
      <color indexed="18"/>
      <name val="Calibri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ck">
        <color indexed="18"/>
      </left>
      <right/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ck">
        <color indexed="18"/>
      </left>
      <right style="medium">
        <color indexed="18"/>
      </right>
      <top/>
      <bottom/>
      <diagonal/>
    </border>
    <border>
      <left style="thick">
        <color indexed="18"/>
      </left>
      <right style="medium">
        <color indexed="18"/>
      </right>
      <top/>
      <bottom style="medium">
        <color indexed="18"/>
      </bottom>
      <diagonal/>
    </border>
    <border>
      <left style="thick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ck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medium">
        <color indexed="18"/>
      </right>
      <top/>
      <bottom style="thick">
        <color indexed="18"/>
      </bottom>
      <diagonal/>
    </border>
    <border>
      <left style="medium">
        <color indexed="18"/>
      </left>
      <right style="thick">
        <color indexed="18"/>
      </right>
      <top style="medium">
        <color indexed="18"/>
      </top>
      <bottom style="medium">
        <color indexed="18"/>
      </bottom>
      <diagonal/>
    </border>
    <border>
      <left style="thick">
        <color indexed="18"/>
      </left>
      <right style="medium">
        <color indexed="18"/>
      </right>
      <top style="medium">
        <color indexed="18"/>
      </top>
      <bottom style="thick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ck">
        <color indexed="18"/>
      </bottom>
      <diagonal/>
    </border>
    <border>
      <left style="medium">
        <color indexed="18"/>
      </left>
      <right style="thick">
        <color indexed="18"/>
      </right>
      <top style="medium">
        <color indexed="18"/>
      </top>
      <bottom style="thick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thick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 style="medium">
        <color indexed="18"/>
      </right>
      <top style="thick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ck">
        <color indexed="18"/>
      </top>
      <bottom style="medium">
        <color indexed="18"/>
      </bottom>
      <diagonal/>
    </border>
    <border>
      <left style="medium">
        <color indexed="18"/>
      </left>
      <right style="thick">
        <color indexed="18"/>
      </right>
      <top style="thick">
        <color indexed="18"/>
      </top>
      <bottom style="medium">
        <color indexed="18"/>
      </bottom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thick">
        <color indexed="18"/>
      </right>
      <top style="medium">
        <color indexed="18"/>
      </top>
      <bottom/>
      <diagonal/>
    </border>
    <border>
      <left style="thick">
        <color indexed="18"/>
      </left>
      <right/>
      <top style="medium">
        <color indexed="18"/>
      </top>
      <bottom style="thick">
        <color indexed="18"/>
      </bottom>
      <diagonal/>
    </border>
    <border>
      <left/>
      <right/>
      <top style="medium">
        <color indexed="18"/>
      </top>
      <bottom style="thick">
        <color indexed="18"/>
      </bottom>
      <diagonal/>
    </border>
    <border>
      <left/>
      <right style="medium">
        <color indexed="18"/>
      </right>
      <top style="medium">
        <color indexed="18"/>
      </top>
      <bottom style="thick">
        <color indexed="18"/>
      </bottom>
      <diagonal/>
    </border>
    <border>
      <left/>
      <right style="thick">
        <color indexed="18"/>
      </right>
      <top style="medium">
        <color indexed="18"/>
      </top>
      <bottom style="thick">
        <color indexed="1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165" fontId="3" fillId="0" borderId="0" xfId="2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 applyBorder="1" applyAlignment="1">
      <alignment horizontal="left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/>
    <xf numFmtId="44" fontId="4" fillId="3" borderId="4" xfId="2" applyFont="1" applyFill="1" applyBorder="1"/>
    <xf numFmtId="164" fontId="4" fillId="3" borderId="0" xfId="0" applyNumberFormat="1" applyFont="1" applyFill="1" applyBorder="1"/>
    <xf numFmtId="0" fontId="4" fillId="3" borderId="8" xfId="0" applyFont="1" applyFill="1" applyBorder="1"/>
    <xf numFmtId="0" fontId="4" fillId="3" borderId="0" xfId="0" applyNumberFormat="1" applyFont="1" applyFill="1" applyBorder="1" applyAlignment="1">
      <alignment horizontal="left"/>
    </xf>
    <xf numFmtId="0" fontId="7" fillId="3" borderId="9" xfId="0" applyFont="1" applyFill="1" applyBorder="1"/>
    <xf numFmtId="0" fontId="7" fillId="3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7" fillId="3" borderId="3" xfId="0" applyFont="1" applyFill="1" applyBorder="1"/>
    <xf numFmtId="0" fontId="7" fillId="3" borderId="0" xfId="0" applyNumberFormat="1" applyFont="1" applyFill="1" applyBorder="1" applyAlignment="1">
      <alignment horizontal="left"/>
    </xf>
    <xf numFmtId="0" fontId="7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NumberFormat="1" applyFont="1" applyFill="1" applyBorder="1" applyAlignment="1">
      <alignment horizontal="left"/>
    </xf>
    <xf numFmtId="0" fontId="4" fillId="3" borderId="16" xfId="0" applyFont="1" applyFill="1" applyBorder="1"/>
    <xf numFmtId="165" fontId="4" fillId="3" borderId="0" xfId="0" applyNumberFormat="1" applyFont="1" applyFill="1" applyBorder="1"/>
    <xf numFmtId="165" fontId="4" fillId="3" borderId="9" xfId="0" applyNumberFormat="1" applyFont="1" applyFill="1" applyBorder="1"/>
    <xf numFmtId="165" fontId="4" fillId="3" borderId="10" xfId="0" applyNumberFormat="1" applyFont="1" applyFill="1" applyBorder="1"/>
    <xf numFmtId="165" fontId="4" fillId="3" borderId="17" xfId="0" applyNumberFormat="1" applyFont="1" applyFill="1" applyBorder="1"/>
    <xf numFmtId="165" fontId="4" fillId="3" borderId="18" xfId="0" applyNumberFormat="1" applyFont="1" applyFill="1" applyBorder="1"/>
    <xf numFmtId="165" fontId="4" fillId="3" borderId="19" xfId="0" applyNumberFormat="1" applyFont="1" applyFill="1" applyBorder="1"/>
    <xf numFmtId="165" fontId="4" fillId="3" borderId="20" xfId="0" applyNumberFormat="1" applyFont="1" applyFill="1" applyBorder="1"/>
    <xf numFmtId="165" fontId="7" fillId="3" borderId="9" xfId="0" applyNumberFormat="1" applyFont="1" applyFill="1" applyBorder="1"/>
    <xf numFmtId="165" fontId="7" fillId="3" borderId="10" xfId="0" applyNumberFormat="1" applyFont="1" applyFill="1" applyBorder="1" applyAlignment="1">
      <alignment horizontal="right"/>
    </xf>
    <xf numFmtId="165" fontId="7" fillId="3" borderId="17" xfId="0" applyNumberFormat="1" applyFont="1" applyFill="1" applyBorder="1" applyAlignment="1">
      <alignment horizontal="right"/>
    </xf>
    <xf numFmtId="166" fontId="4" fillId="3" borderId="10" xfId="1" applyNumberFormat="1" applyFont="1" applyFill="1" applyBorder="1"/>
    <xf numFmtId="166" fontId="4" fillId="3" borderId="19" xfId="1" applyNumberFormat="1" applyFont="1" applyFill="1" applyBorder="1"/>
    <xf numFmtId="44" fontId="4" fillId="3" borderId="1" xfId="2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4" fillId="3" borderId="4" xfId="0" applyNumberFormat="1" applyFont="1" applyFill="1" applyBorder="1" applyAlignment="1">
      <alignment horizontal="right"/>
    </xf>
    <xf numFmtId="44" fontId="4" fillId="3" borderId="21" xfId="2" applyFont="1" applyFill="1" applyBorder="1" applyAlignment="1">
      <alignment horizontal="right"/>
    </xf>
    <xf numFmtId="165" fontId="4" fillId="3" borderId="21" xfId="0" applyNumberFormat="1" applyFont="1" applyFill="1" applyBorder="1" applyAlignment="1">
      <alignment horizontal="right"/>
    </xf>
    <xf numFmtId="165" fontId="4" fillId="3" borderId="22" xfId="0" applyNumberFormat="1" applyFont="1" applyFill="1" applyBorder="1" applyAlignment="1">
      <alignment horizontal="right"/>
    </xf>
    <xf numFmtId="165" fontId="7" fillId="3" borderId="13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7" fillId="3" borderId="4" xfId="0" applyNumberFormat="1" applyFont="1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5" fontId="4" fillId="3" borderId="4" xfId="2" applyNumberFormat="1" applyFont="1" applyFill="1" applyBorder="1" applyAlignment="1">
      <alignment horizontal="right"/>
    </xf>
    <xf numFmtId="0" fontId="4" fillId="3" borderId="16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165" fontId="4" fillId="3" borderId="24" xfId="0" applyNumberFormat="1" applyFont="1" applyFill="1" applyBorder="1" applyAlignment="1">
      <alignment horizontal="right"/>
    </xf>
    <xf numFmtId="44" fontId="4" fillId="3" borderId="10" xfId="0" applyNumberFormat="1" applyFont="1" applyFill="1" applyBorder="1"/>
    <xf numFmtId="44" fontId="4" fillId="3" borderId="17" xfId="0" applyNumberFormat="1" applyFont="1" applyFill="1" applyBorder="1"/>
    <xf numFmtId="44" fontId="4" fillId="3" borderId="19" xfId="0" applyNumberFormat="1" applyFont="1" applyFill="1" applyBorder="1"/>
    <xf numFmtId="44" fontId="4" fillId="3" borderId="20" xfId="0" applyNumberFormat="1" applyFont="1" applyFill="1" applyBorder="1"/>
    <xf numFmtId="167" fontId="4" fillId="3" borderId="1" xfId="0" applyNumberFormat="1" applyFont="1" applyFill="1" applyBorder="1" applyAlignment="1">
      <alignment horizontal="right"/>
    </xf>
    <xf numFmtId="170" fontId="4" fillId="3" borderId="1" xfId="2" applyNumberFormat="1" applyFont="1" applyFill="1" applyBorder="1" applyAlignment="1">
      <alignment horizontal="right"/>
    </xf>
    <xf numFmtId="170" fontId="4" fillId="3" borderId="21" xfId="2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/>
    <xf numFmtId="165" fontId="4" fillId="3" borderId="16" xfId="2" applyNumberFormat="1" applyFont="1" applyFill="1" applyBorder="1" applyAlignment="1">
      <alignment horizontal="right"/>
    </xf>
    <xf numFmtId="165" fontId="4" fillId="3" borderId="23" xfId="2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165" fontId="4" fillId="3" borderId="30" xfId="0" applyNumberFormat="1" applyFont="1" applyFill="1" applyBorder="1"/>
    <xf numFmtId="44" fontId="4" fillId="3" borderId="31" xfId="0" applyNumberFormat="1" applyFont="1" applyFill="1" applyBorder="1"/>
    <xf numFmtId="44" fontId="4" fillId="3" borderId="32" xfId="0" applyNumberFormat="1" applyFont="1" applyFill="1" applyBorder="1"/>
    <xf numFmtId="169" fontId="7" fillId="2" borderId="1" xfId="0" applyNumberFormat="1" applyFont="1" applyFill="1" applyBorder="1" applyAlignment="1" applyProtection="1">
      <alignment horizontal="right"/>
      <protection locked="0"/>
    </xf>
    <xf numFmtId="168" fontId="7" fillId="2" borderId="21" xfId="0" applyNumberFormat="1" applyFont="1" applyFill="1" applyBorder="1" applyAlignment="1" applyProtection="1">
      <alignment horizontal="right"/>
      <protection locked="0"/>
    </xf>
    <xf numFmtId="165" fontId="4" fillId="3" borderId="10" xfId="0" applyNumberFormat="1" applyFont="1" applyFill="1" applyBorder="1" applyAlignment="1">
      <alignment horizontal="right"/>
    </xf>
    <xf numFmtId="165" fontId="4" fillId="3" borderId="19" xfId="0" applyNumberFormat="1" applyFont="1" applyFill="1" applyBorder="1" applyAlignment="1">
      <alignment horizontal="right"/>
    </xf>
    <xf numFmtId="0" fontId="8" fillId="0" borderId="0" xfId="0" applyFont="1" applyFill="1"/>
    <xf numFmtId="165" fontId="4" fillId="3" borderId="10" xfId="0" applyNumberFormat="1" applyFont="1" applyFill="1" applyBorder="1" applyAlignment="1">
      <alignment horizontal="right" vertical="center"/>
    </xf>
    <xf numFmtId="0" fontId="7" fillId="3" borderId="33" xfId="0" applyFont="1" applyFill="1" applyBorder="1"/>
    <xf numFmtId="0" fontId="7" fillId="3" borderId="34" xfId="0" applyNumberFormat="1" applyFont="1" applyFill="1" applyBorder="1" applyAlignment="1">
      <alignment horizontal="left"/>
    </xf>
    <xf numFmtId="0" fontId="7" fillId="3" borderId="35" xfId="0" applyFont="1" applyFill="1" applyBorder="1"/>
    <xf numFmtId="165" fontId="7" fillId="3" borderId="35" xfId="0" applyNumberFormat="1" applyFont="1" applyFill="1" applyBorder="1" applyAlignment="1">
      <alignment horizontal="right"/>
    </xf>
    <xf numFmtId="165" fontId="7" fillId="3" borderId="19" xfId="0" applyNumberFormat="1" applyFont="1" applyFill="1" applyBorder="1" applyAlignment="1">
      <alignment horizontal="right"/>
    </xf>
    <xf numFmtId="165" fontId="7" fillId="3" borderId="36" xfId="0" applyNumberFormat="1" applyFont="1" applyFill="1" applyBorder="1" applyAlignment="1">
      <alignment horizontal="right"/>
    </xf>
    <xf numFmtId="165" fontId="7" fillId="3" borderId="25" xfId="0" applyNumberFormat="1" applyFont="1" applyFill="1" applyBorder="1" applyAlignment="1">
      <alignment horizontal="center"/>
    </xf>
    <xf numFmtId="165" fontId="7" fillId="3" borderId="26" xfId="0" applyNumberFormat="1" applyFont="1" applyFill="1" applyBorder="1" applyAlignment="1">
      <alignment horizontal="center"/>
    </xf>
    <xf numFmtId="165" fontId="7" fillId="3" borderId="27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5" fontId="4" fillId="3" borderId="25" xfId="0" applyNumberFormat="1" applyFont="1" applyFill="1" applyBorder="1" applyAlignment="1">
      <alignment horizontal="center"/>
    </xf>
    <xf numFmtId="165" fontId="4" fillId="3" borderId="26" xfId="0" applyNumberFormat="1" applyFont="1" applyFill="1" applyBorder="1" applyAlignment="1">
      <alignment horizontal="center"/>
    </xf>
    <xf numFmtId="165" fontId="4" fillId="3" borderId="27" xfId="0" applyNumberFormat="1" applyFont="1" applyFill="1" applyBorder="1" applyAlignment="1">
      <alignment horizontal="center"/>
    </xf>
    <xf numFmtId="165" fontId="7" fillId="3" borderId="25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165" fontId="7" fillId="3" borderId="27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4</xdr:row>
      <xdr:rowOff>154370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71650" cy="1506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P46"/>
  <sheetViews>
    <sheetView tabSelected="1" workbookViewId="0">
      <selection activeCell="B10" sqref="B10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hidden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44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58">
        <v>184</v>
      </c>
      <c r="J8" s="59">
        <v>361</v>
      </c>
      <c r="L8" s="32" t="s">
        <v>2</v>
      </c>
      <c r="M8" s="58">
        <v>205</v>
      </c>
      <c r="N8" s="59">
        <v>361</v>
      </c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74">
        <v>193</v>
      </c>
      <c r="J9" s="75">
        <v>425</v>
      </c>
      <c r="L9" s="35" t="s">
        <v>3</v>
      </c>
      <c r="M9" s="60">
        <v>215</v>
      </c>
      <c r="N9" s="61">
        <v>425</v>
      </c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33">
        <v>0</v>
      </c>
      <c r="J10" s="33">
        <v>0</v>
      </c>
      <c r="L10" s="35" t="s">
        <v>34</v>
      </c>
      <c r="M10" s="33">
        <v>0</v>
      </c>
      <c r="N10" s="33">
        <v>0</v>
      </c>
    </row>
    <row r="11" spans="1:14" ht="19.5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60">
        <v>4.5</v>
      </c>
      <c r="J11" s="61">
        <v>5</v>
      </c>
      <c r="L11" s="35" t="s">
        <v>35</v>
      </c>
      <c r="M11" s="60">
        <v>5</v>
      </c>
      <c r="N11" s="61">
        <v>5</v>
      </c>
    </row>
    <row r="12" spans="1:14" ht="20.25" thickTop="1" thickBot="1" x14ac:dyDescent="0.35">
      <c r="A12" s="15" t="s">
        <v>12</v>
      </c>
      <c r="B12" s="72" t="s">
        <v>13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 t="s">
        <v>59</v>
      </c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33">
        <v>336</v>
      </c>
      <c r="J15" s="33">
        <v>0</v>
      </c>
      <c r="L15" s="32" t="s">
        <v>24</v>
      </c>
      <c r="M15" s="33">
        <v>374</v>
      </c>
      <c r="N15" s="34">
        <v>0</v>
      </c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33">
        <v>336</v>
      </c>
      <c r="J16" s="33">
        <v>374</v>
      </c>
      <c r="L16" s="32" t="s">
        <v>57</v>
      </c>
      <c r="M16" s="33">
        <v>374</v>
      </c>
      <c r="N16" s="33">
        <v>374</v>
      </c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33">
        <v>645</v>
      </c>
      <c r="J17" s="33">
        <v>645</v>
      </c>
      <c r="L17" s="32" t="s">
        <v>58</v>
      </c>
      <c r="M17" s="33">
        <v>717</v>
      </c>
      <c r="N17" s="33">
        <v>645</v>
      </c>
    </row>
    <row r="18" spans="1:14" ht="19.5" thickBot="1" x14ac:dyDescent="0.35">
      <c r="A18" s="15" t="s">
        <v>39</v>
      </c>
      <c r="B18" s="43">
        <f>IF($B$13="",0,VLOOKUP($B$13,GYULA!$H$15:$J$22,VLOOKUP($B$10,GYULA!$H$25:$I$26,2,FALSE),FALSE))</f>
        <v>336</v>
      </c>
      <c r="C18" s="62">
        <f>ROUND(ABS($B$15),2)</f>
        <v>1</v>
      </c>
      <c r="D18" s="44">
        <f>ROUND(C18*B18,0)</f>
        <v>336</v>
      </c>
      <c r="E18" s="44">
        <f>ROUND(D18*27%,0)</f>
        <v>91</v>
      </c>
      <c r="F18" s="45">
        <f>ROUND(D18+E18,0)</f>
        <v>427</v>
      </c>
      <c r="H18" s="32" t="s">
        <v>52</v>
      </c>
      <c r="I18" s="33">
        <v>0</v>
      </c>
      <c r="J18" s="33">
        <v>871</v>
      </c>
      <c r="L18" s="32" t="s">
        <v>52</v>
      </c>
      <c r="M18" s="33">
        <v>0</v>
      </c>
      <c r="N18" s="33">
        <v>871</v>
      </c>
    </row>
    <row r="19" spans="1:14" ht="19.5" thickBot="1" x14ac:dyDescent="0.35">
      <c r="A19" s="15" t="s">
        <v>38</v>
      </c>
      <c r="B19" s="43">
        <f>IF($B$13="",0,VLOOKUP($B$13,GYULA!$H$30:$J$37,VLOOKUP($B$10,GYULA!$H$25:$I$26,2,FALSE),FALSE))</f>
        <v>295</v>
      </c>
      <c r="C19" s="62">
        <f>ROUND(ABS($B$15),2)</f>
        <v>1</v>
      </c>
      <c r="D19" s="44">
        <f>ROUND(C19*B19,0)</f>
        <v>295</v>
      </c>
      <c r="E19" s="44">
        <f>ROUND(D19*27%,0)</f>
        <v>80</v>
      </c>
      <c r="F19" s="45">
        <f>ROUND(D19+E19,0)</f>
        <v>375</v>
      </c>
      <c r="H19" s="32" t="s">
        <v>53</v>
      </c>
      <c r="I19" s="33">
        <v>0</v>
      </c>
      <c r="J19" s="33">
        <v>2461</v>
      </c>
      <c r="L19" s="32" t="s">
        <v>53</v>
      </c>
      <c r="M19" s="33">
        <v>0</v>
      </c>
      <c r="N19" s="33">
        <v>2461</v>
      </c>
    </row>
    <row r="20" spans="1:14" ht="19.5" thickBot="1" x14ac:dyDescent="0.35">
      <c r="A20" s="15" t="s">
        <v>37</v>
      </c>
      <c r="B20" s="43">
        <f>IF($B$11="Igen",IF($B$10=GYULA!$I$7,GYULA!$I$8,GYULA!$J$8),0)</f>
        <v>184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33">
        <v>0</v>
      </c>
      <c r="J20" s="33">
        <v>8410</v>
      </c>
      <c r="L20" s="32" t="s">
        <v>54</v>
      </c>
      <c r="M20" s="33">
        <v>0</v>
      </c>
      <c r="N20" s="33">
        <v>8410</v>
      </c>
    </row>
    <row r="21" spans="1:14" ht="19.5" thickBot="1" x14ac:dyDescent="0.35">
      <c r="A21" s="18" t="s">
        <v>40</v>
      </c>
      <c r="B21" s="46">
        <f>IF($B$12=GYULA!$J$25,IF($B$10=GYULA!$I$7,GYULA!$I$9,GYULA!$J$9),0)</f>
        <v>193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33">
        <v>0</v>
      </c>
      <c r="J21" s="33">
        <v>15794</v>
      </c>
      <c r="L21" s="32" t="s">
        <v>55</v>
      </c>
      <c r="M21" s="33">
        <v>0</v>
      </c>
      <c r="N21" s="33">
        <v>15794</v>
      </c>
    </row>
    <row r="22" spans="1:14" ht="19.5" thickBot="1" x14ac:dyDescent="0.35">
      <c r="A22" s="24" t="s">
        <v>62</v>
      </c>
      <c r="B22" s="25"/>
      <c r="C22" s="26"/>
      <c r="D22" s="49">
        <f>SUM(D18:D21)</f>
        <v>631</v>
      </c>
      <c r="E22" s="50">
        <f>SUM(E18:E21)</f>
        <v>171</v>
      </c>
      <c r="F22" s="51">
        <f>SUM(F18:F21)</f>
        <v>802</v>
      </c>
      <c r="H22" s="35" t="s">
        <v>56</v>
      </c>
      <c r="I22" s="33">
        <v>0</v>
      </c>
      <c r="J22" s="36">
        <v>105287</v>
      </c>
      <c r="L22" s="35" t="s">
        <v>56</v>
      </c>
      <c r="M22" s="33">
        <v>0</v>
      </c>
      <c r="N22" s="36">
        <v>105287</v>
      </c>
    </row>
    <row r="23" spans="1:14" ht="20.25" thickTop="1" thickBot="1" x14ac:dyDescent="0.35">
      <c r="A23" s="7" t="str">
        <f>IF($B$10=$I$7,"10%-os rezsicsökkentés, 2013.07.01-től:","")</f>
        <v>10%-os rezsicsökkentés, 2013.07.01-től:</v>
      </c>
      <c r="B23" s="19"/>
      <c r="C23" s="27"/>
      <c r="D23" s="52"/>
      <c r="E23" s="53"/>
      <c r="F23" s="54">
        <f>F24-F22</f>
        <v>90</v>
      </c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28" t="s">
        <v>27</v>
      </c>
      <c r="B24" s="29"/>
      <c r="C24" s="30"/>
      <c r="D24" s="55"/>
      <c r="E24" s="56"/>
      <c r="F24" s="57">
        <f>F39</f>
        <v>892</v>
      </c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20.25" thickTop="1" thickBot="1" x14ac:dyDescent="0.35">
      <c r="A25" s="69" t="s">
        <v>33</v>
      </c>
      <c r="B25" s="70"/>
      <c r="C25" s="69"/>
      <c r="D25" s="69"/>
      <c r="E25" s="69"/>
      <c r="F25" s="71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thickBot="1" x14ac:dyDescent="0.35">
      <c r="A26" s="80" t="s">
        <v>41</v>
      </c>
      <c r="B26" s="3"/>
      <c r="F26" s="66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20.25" hidden="1" thickTop="1" thickBot="1" x14ac:dyDescent="0.35">
      <c r="B27" s="3"/>
    </row>
    <row r="28" spans="1:14" ht="20.25" hidden="1" thickTop="1" thickBot="1" x14ac:dyDescent="0.35">
      <c r="B28" s="3"/>
      <c r="H28" s="88" t="s">
        <v>3</v>
      </c>
      <c r="I28" s="89"/>
      <c r="J28" s="90"/>
      <c r="L28" s="88" t="s">
        <v>11</v>
      </c>
      <c r="M28" s="89"/>
      <c r="N28" s="90"/>
    </row>
    <row r="29" spans="1:14" ht="19.5" hidden="1" thickBot="1" x14ac:dyDescent="0.35">
      <c r="B29" s="3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19.5" hidden="1" thickBot="1" x14ac:dyDescent="0.35">
      <c r="H30" s="32" t="s">
        <v>24</v>
      </c>
      <c r="I30" s="33">
        <v>295</v>
      </c>
      <c r="J30" s="33">
        <v>0</v>
      </c>
      <c r="L30" s="32" t="s">
        <v>24</v>
      </c>
      <c r="M30" s="33">
        <v>328</v>
      </c>
      <c r="N30" s="33">
        <v>0</v>
      </c>
    </row>
    <row r="31" spans="1:14" ht="19.5" hidden="1" thickBot="1" x14ac:dyDescent="0.35">
      <c r="B31" s="4"/>
      <c r="H31" s="32" t="s">
        <v>57</v>
      </c>
      <c r="I31" s="33">
        <v>295</v>
      </c>
      <c r="J31" s="33">
        <v>328</v>
      </c>
      <c r="L31" s="32" t="s">
        <v>57</v>
      </c>
      <c r="M31" s="33">
        <v>328</v>
      </c>
      <c r="N31" s="33">
        <v>328</v>
      </c>
    </row>
    <row r="32" spans="1:14" ht="19.5" hidden="1" thickBot="1" x14ac:dyDescent="0.35">
      <c r="H32" s="32" t="s">
        <v>58</v>
      </c>
      <c r="I32" s="33">
        <v>295</v>
      </c>
      <c r="J32" s="33">
        <v>328</v>
      </c>
      <c r="L32" s="32" t="s">
        <v>58</v>
      </c>
      <c r="M32" s="33">
        <v>328</v>
      </c>
      <c r="N32" s="33">
        <v>328</v>
      </c>
    </row>
    <row r="33" spans="1:14" ht="19.5" hidden="1" thickBot="1" x14ac:dyDescent="0.35">
      <c r="H33" s="32" t="s">
        <v>52</v>
      </c>
      <c r="I33" s="33">
        <v>0</v>
      </c>
      <c r="J33" s="33">
        <v>871</v>
      </c>
      <c r="L33" s="32" t="s">
        <v>52</v>
      </c>
      <c r="M33" s="33">
        <v>0</v>
      </c>
      <c r="N33" s="33">
        <v>871</v>
      </c>
    </row>
    <row r="34" spans="1:14" ht="19.5" hidden="1" thickBot="1" x14ac:dyDescent="0.35">
      <c r="A34" s="20" t="s">
        <v>6</v>
      </c>
      <c r="B34" s="21" t="s">
        <v>28</v>
      </c>
      <c r="C34" s="22" t="s">
        <v>7</v>
      </c>
      <c r="D34" s="22" t="s">
        <v>19</v>
      </c>
      <c r="E34" s="22" t="s">
        <v>20</v>
      </c>
      <c r="F34" s="23" t="s">
        <v>29</v>
      </c>
      <c r="H34" s="32" t="s">
        <v>53</v>
      </c>
      <c r="I34" s="33">
        <v>0</v>
      </c>
      <c r="J34" s="33">
        <v>2564</v>
      </c>
      <c r="L34" s="32" t="s">
        <v>53</v>
      </c>
      <c r="M34" s="33">
        <v>0</v>
      </c>
      <c r="N34" s="33">
        <v>2564</v>
      </c>
    </row>
    <row r="35" spans="1:14" ht="19.5" hidden="1" thickBot="1" x14ac:dyDescent="0.35">
      <c r="A35" s="15" t="s">
        <v>8</v>
      </c>
      <c r="B35" s="43">
        <f>IF($B$13="",0,VLOOKUP($B$13,GYULA!$L$15:$N$22,VLOOKUP($B$10,GYULA!$L$25:$M$26,2,FALSE),FALSE))</f>
        <v>374</v>
      </c>
      <c r="C35" s="62">
        <f>ROUND(ABS($B$15),2)</f>
        <v>1</v>
      </c>
      <c r="D35" s="44">
        <f>ROUND(C35*B35,0)</f>
        <v>374</v>
      </c>
      <c r="E35" s="44">
        <f>ROUND(D35*27%,0)</f>
        <v>101</v>
      </c>
      <c r="F35" s="45">
        <f>ROUND(D35+E35,0)</f>
        <v>475</v>
      </c>
      <c r="H35" s="32" t="s">
        <v>54</v>
      </c>
      <c r="I35" s="33">
        <v>0</v>
      </c>
      <c r="J35" s="33">
        <v>8000</v>
      </c>
      <c r="L35" s="32" t="s">
        <v>54</v>
      </c>
      <c r="M35" s="33">
        <v>0</v>
      </c>
      <c r="N35" s="33">
        <v>8000</v>
      </c>
    </row>
    <row r="36" spans="1:14" ht="19.5" hidden="1" thickBot="1" x14ac:dyDescent="0.35">
      <c r="A36" s="15" t="s">
        <v>38</v>
      </c>
      <c r="B36" s="43">
        <f>IF($B$13="",0,VLOOKUP($B$13,GYULA!$L$30:$N$37,VLOOKUP($B$10,GYULA!$L$25:$M$26,2,FALSE),FALSE))</f>
        <v>328</v>
      </c>
      <c r="C36" s="62">
        <f>ROUND(ABS($B$15),2)</f>
        <v>1</v>
      </c>
      <c r="D36" s="44">
        <f>ROUND(C36*B36,0)</f>
        <v>328</v>
      </c>
      <c r="E36" s="44">
        <f>ROUND(D36*27%,0)</f>
        <v>89</v>
      </c>
      <c r="F36" s="45">
        <f>ROUND(D36+E36,0)</f>
        <v>417</v>
      </c>
      <c r="H36" s="32" t="s">
        <v>55</v>
      </c>
      <c r="I36" s="33">
        <v>0</v>
      </c>
      <c r="J36" s="33">
        <v>16204</v>
      </c>
      <c r="L36" s="32" t="s">
        <v>55</v>
      </c>
      <c r="M36" s="33">
        <v>0</v>
      </c>
      <c r="N36" s="33">
        <v>16204</v>
      </c>
    </row>
    <row r="37" spans="1:14" ht="19.5" hidden="1" thickBot="1" x14ac:dyDescent="0.35">
      <c r="A37" s="15" t="s">
        <v>16</v>
      </c>
      <c r="B37" s="43">
        <f>IF($B$11="Igen",IF($B$10=GYULA!$M$7,GYULA!$M$8,GYULA!$N$8),0)</f>
        <v>205</v>
      </c>
      <c r="C37" s="63">
        <f>IF($B$11=GYULA!$J$25,ROUND(ABS($B$14),2),0)</f>
        <v>0</v>
      </c>
      <c r="D37" s="44">
        <f>ROUND(C37*B37,0)</f>
        <v>0</v>
      </c>
      <c r="E37" s="44">
        <f>ROUND(D37*27%,0)</f>
        <v>0</v>
      </c>
      <c r="F37" s="45">
        <f>ROUND(D37+E37,0)</f>
        <v>0</v>
      </c>
      <c r="H37" s="35" t="s">
        <v>56</v>
      </c>
      <c r="I37" s="33">
        <v>0</v>
      </c>
      <c r="J37" s="33">
        <v>0</v>
      </c>
      <c r="L37" s="35" t="s">
        <v>56</v>
      </c>
      <c r="M37" s="33">
        <v>0</v>
      </c>
      <c r="N37" s="33">
        <v>0</v>
      </c>
    </row>
    <row r="38" spans="1:14" ht="20.25" hidden="1" thickTop="1" thickBot="1" x14ac:dyDescent="0.35">
      <c r="A38" s="18" t="s">
        <v>15</v>
      </c>
      <c r="B38" s="46">
        <f>IF($B$11="Igen",IF($B$10=GYULA!$M$7,GYULA!$M$9,GYULA!$N$9),0)</f>
        <v>215</v>
      </c>
      <c r="C38" s="64">
        <f>IF($B$12=GYULA!$J$25,ROUND(ABS($B$14),2),0)</f>
        <v>0</v>
      </c>
      <c r="D38" s="47">
        <f>ROUND(C38*B38,0)</f>
        <v>0</v>
      </c>
      <c r="E38" s="47">
        <f>ROUND(D38*27%,0)</f>
        <v>0</v>
      </c>
      <c r="F38" s="48">
        <f>ROUND(D38+E38,0)</f>
        <v>0</v>
      </c>
      <c r="H38" s="5"/>
    </row>
    <row r="39" spans="1:14" ht="19.5" hidden="1" thickBot="1" x14ac:dyDescent="0.35">
      <c r="A39" s="28" t="s">
        <v>32</v>
      </c>
      <c r="B39" s="29"/>
      <c r="C39" s="30"/>
      <c r="D39" s="67">
        <f>SUM(D35:D38)</f>
        <v>702</v>
      </c>
      <c r="E39" s="68">
        <f>SUM(E35:E38)</f>
        <v>190</v>
      </c>
      <c r="F39" s="57">
        <f>SUM(F35:F38)</f>
        <v>892</v>
      </c>
      <c r="H39" s="5"/>
    </row>
    <row r="40" spans="1:14" ht="19.5" hidden="1" thickTop="1" x14ac:dyDescent="0.3">
      <c r="H40" s="5"/>
    </row>
    <row r="41" spans="1:14" hidden="1" x14ac:dyDescent="0.3">
      <c r="H41" s="5"/>
    </row>
    <row r="42" spans="1:14" hidden="1" x14ac:dyDescent="0.3">
      <c r="H42" s="5"/>
    </row>
    <row r="43" spans="1:14" hidden="1" x14ac:dyDescent="0.3">
      <c r="H43" s="5"/>
    </row>
    <row r="44" spans="1:14" ht="19.5" thickTop="1" x14ac:dyDescent="0.3">
      <c r="H44" s="5"/>
    </row>
    <row r="45" spans="1:14" x14ac:dyDescent="0.3">
      <c r="H45" s="5"/>
    </row>
    <row r="46" spans="1:14" x14ac:dyDescent="0.3">
      <c r="H46" s="5"/>
    </row>
  </sheetData>
  <sheetProtection algorithmName="SHA-512" hashValue="WdL7wWiK45OFJrRc85h+K6NUexoFQpO9UWzVpwR8+AiUsppN6iSbzkt6Ib9XEV1VLkFwyzm2tjhbypQfj+MrVw==" saltValue="BZaRxlDjyqG6VdaQ8T2Zig==" spinCount="100000" sheet="1" selectLockedCells="1"/>
  <mergeCells count="13">
    <mergeCell ref="H28:J28"/>
    <mergeCell ref="L28:N28"/>
    <mergeCell ref="B1:F1"/>
    <mergeCell ref="B5:F5"/>
    <mergeCell ref="L6:N6"/>
    <mergeCell ref="L13:N13"/>
    <mergeCell ref="L24:N24"/>
    <mergeCell ref="H5:J5"/>
    <mergeCell ref="L5:N5"/>
    <mergeCell ref="H6:J6"/>
    <mergeCell ref="H13:J13"/>
    <mergeCell ref="H24:J24"/>
    <mergeCell ref="B2:F2"/>
  </mergeCells>
  <phoneticPr fontId="2" type="noConversion"/>
  <dataValidations count="3">
    <dataValidation type="list" allowBlank="1" showInputMessage="1" showErrorMessage="1" sqref="B13">
      <formula1>$H$15:$H$22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0">
      <formula1>$H$25:$H$26</formula1>
    </dataValidation>
  </dataValidations>
  <pageMargins left="0.59055118110236227" right="0.59055118110236227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0" sqref="B10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bestFit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45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58">
        <v>118.8</v>
      </c>
      <c r="J8" s="59">
        <v>254</v>
      </c>
      <c r="L8" s="32" t="s">
        <v>2</v>
      </c>
      <c r="M8" s="61">
        <v>0</v>
      </c>
      <c r="N8" s="61">
        <v>0</v>
      </c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74">
        <v>337</v>
      </c>
      <c r="J9" s="75">
        <v>375</v>
      </c>
      <c r="L9" s="35" t="s">
        <v>3</v>
      </c>
      <c r="M9" s="61">
        <v>0</v>
      </c>
      <c r="N9" s="61">
        <v>0</v>
      </c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74"/>
      <c r="J10" s="75">
        <v>0</v>
      </c>
      <c r="L10" s="35" t="s">
        <v>34</v>
      </c>
      <c r="M10" s="61">
        <v>0</v>
      </c>
      <c r="N10" s="61">
        <v>0</v>
      </c>
    </row>
    <row r="11" spans="1:14" ht="20.25" thickTop="1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60">
        <v>11</v>
      </c>
      <c r="J11" s="61">
        <v>11</v>
      </c>
      <c r="L11" s="35" t="s">
        <v>35</v>
      </c>
      <c r="M11" s="61">
        <v>0</v>
      </c>
      <c r="N11" s="61">
        <v>0</v>
      </c>
    </row>
    <row r="12" spans="1:14" ht="20.25" thickTop="1" thickBot="1" x14ac:dyDescent="0.35">
      <c r="A12" s="15" t="s">
        <v>12</v>
      </c>
      <c r="B12" s="72" t="s">
        <v>13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 t="s">
        <v>60</v>
      </c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81">
        <v>0</v>
      </c>
      <c r="J15" s="81">
        <v>0</v>
      </c>
      <c r="L15" s="32" t="s">
        <v>24</v>
      </c>
      <c r="M15" s="61">
        <v>0</v>
      </c>
      <c r="N15" s="61">
        <v>0</v>
      </c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81">
        <v>468</v>
      </c>
      <c r="J16" s="81">
        <v>468</v>
      </c>
      <c r="L16" s="32" t="s">
        <v>57</v>
      </c>
      <c r="M16" s="61">
        <v>0</v>
      </c>
      <c r="N16" s="61">
        <v>0</v>
      </c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81">
        <v>0</v>
      </c>
      <c r="J17" s="81">
        <v>0</v>
      </c>
      <c r="L17" s="32" t="s">
        <v>58</v>
      </c>
      <c r="M17" s="61">
        <v>0</v>
      </c>
      <c r="N17" s="61">
        <v>0</v>
      </c>
    </row>
    <row r="18" spans="1:14" ht="19.5" thickBot="1" x14ac:dyDescent="0.35">
      <c r="A18" s="15" t="s">
        <v>39</v>
      </c>
      <c r="B18" s="43">
        <f>IF($B$13="",0,VLOOKUP($B$13,KASZAPER!$H$15:$J$22,VLOOKUP($B$10,KASZAPER!$H$25:$I$26,2,FALSE),FALSE))</f>
        <v>468</v>
      </c>
      <c r="C18" s="62">
        <f>ROUND(ABS($B$15),2)</f>
        <v>1</v>
      </c>
      <c r="D18" s="44">
        <f>ROUND(C18*B18,0)</f>
        <v>468</v>
      </c>
      <c r="E18" s="44">
        <f>ROUND(D18*27%,0)</f>
        <v>126</v>
      </c>
      <c r="F18" s="45">
        <f>ROUND(D18+E18,0)</f>
        <v>594</v>
      </c>
      <c r="H18" s="32" t="s">
        <v>52</v>
      </c>
      <c r="I18" s="81">
        <v>520</v>
      </c>
      <c r="J18" s="81">
        <v>520</v>
      </c>
      <c r="L18" s="32" t="s">
        <v>52</v>
      </c>
      <c r="M18" s="61">
        <v>0</v>
      </c>
      <c r="N18" s="61">
        <v>0</v>
      </c>
    </row>
    <row r="19" spans="1:14" ht="19.5" thickBot="1" x14ac:dyDescent="0.35">
      <c r="A19" s="15" t="s">
        <v>38</v>
      </c>
      <c r="B19" s="43">
        <f>IF($B$13="",0,VLOOKUP($B$13,KASZAPER!$H$30:$J$37,VLOOKUP($B$10,KASZAPER!$H$25:$I$26,2,FALSE),FALSE))</f>
        <v>0</v>
      </c>
      <c r="C19" s="62">
        <f>ROUND(ABS($B$15),2)</f>
        <v>1</v>
      </c>
      <c r="D19" s="44">
        <f>ROUND(C19*B19,0)</f>
        <v>0</v>
      </c>
      <c r="E19" s="44">
        <f>ROUND(D19*27%,0)</f>
        <v>0</v>
      </c>
      <c r="F19" s="45">
        <f>ROUND(D19+E19,0)</f>
        <v>0</v>
      </c>
      <c r="H19" s="32" t="s">
        <v>53</v>
      </c>
      <c r="I19" s="81">
        <v>5560</v>
      </c>
      <c r="J19" s="81">
        <v>5560</v>
      </c>
      <c r="L19" s="32" t="s">
        <v>53</v>
      </c>
      <c r="M19" s="61">
        <v>0</v>
      </c>
      <c r="N19" s="61">
        <v>0</v>
      </c>
    </row>
    <row r="20" spans="1:14" ht="19.5" thickBot="1" x14ac:dyDescent="0.35">
      <c r="A20" s="15" t="s">
        <v>37</v>
      </c>
      <c r="B20" s="43">
        <f>IF($B$11="Igen",IF($B$10=KASZAPER!$I$7,KASZAPER!$I$8,KASZAPER!$J$8),0)</f>
        <v>118.8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81">
        <v>16210</v>
      </c>
      <c r="J20" s="81">
        <v>16210</v>
      </c>
      <c r="L20" s="32" t="s">
        <v>54</v>
      </c>
      <c r="M20" s="61">
        <v>0</v>
      </c>
      <c r="N20" s="61">
        <v>0</v>
      </c>
    </row>
    <row r="21" spans="1:14" ht="19.5" thickBot="1" x14ac:dyDescent="0.35">
      <c r="A21" s="18" t="s">
        <v>40</v>
      </c>
      <c r="B21" s="46">
        <f>IF($B$12=GYULA!$J$25,IF($B$10=KASZAPER!$I$7,KASZAPER!$I$9,KASZAPER!$J$9),0)</f>
        <v>337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81">
        <v>26400</v>
      </c>
      <c r="J21" s="81">
        <v>26400</v>
      </c>
      <c r="L21" s="32" t="s">
        <v>55</v>
      </c>
      <c r="M21" s="61">
        <v>0</v>
      </c>
      <c r="N21" s="61">
        <v>0</v>
      </c>
    </row>
    <row r="22" spans="1:14" ht="19.5" thickBot="1" x14ac:dyDescent="0.35">
      <c r="A22" s="82" t="s">
        <v>62</v>
      </c>
      <c r="B22" s="83"/>
      <c r="C22" s="84"/>
      <c r="D22" s="85">
        <f>SUM(D18:D21)</f>
        <v>468</v>
      </c>
      <c r="E22" s="86">
        <f>SUM(E18:E21)</f>
        <v>126</v>
      </c>
      <c r="F22" s="87">
        <f>SUM(F18:F21)</f>
        <v>594</v>
      </c>
      <c r="H22" s="35" t="s">
        <v>56</v>
      </c>
      <c r="I22" s="81">
        <v>0</v>
      </c>
      <c r="J22" s="81">
        <v>0</v>
      </c>
      <c r="L22" s="35" t="s">
        <v>56</v>
      </c>
      <c r="M22" s="61">
        <v>0</v>
      </c>
      <c r="N22" s="61">
        <v>0</v>
      </c>
    </row>
    <row r="23" spans="1:14" ht="20.25" thickTop="1" thickBot="1" x14ac:dyDescent="0.35">
      <c r="A23" s="69" t="s">
        <v>61</v>
      </c>
      <c r="B23" s="70"/>
      <c r="C23" s="69"/>
      <c r="D23" s="69"/>
      <c r="E23" s="69"/>
      <c r="F23" s="71"/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80" t="s">
        <v>41</v>
      </c>
      <c r="B24" s="3"/>
      <c r="C24" s="1"/>
      <c r="D24" s="1"/>
      <c r="E24" s="1"/>
      <c r="F24" s="66"/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19.5" thickBot="1" x14ac:dyDescent="0.35">
      <c r="B25" s="3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thickBot="1" x14ac:dyDescent="0.35">
      <c r="B26" s="3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19.5" hidden="1" thickTop="1" x14ac:dyDescent="0.3">
      <c r="B27" s="3"/>
    </row>
    <row r="28" spans="1:14" ht="20.25" hidden="1" thickTop="1" thickBot="1" x14ac:dyDescent="0.35">
      <c r="H28" s="88" t="s">
        <v>3</v>
      </c>
      <c r="I28" s="89"/>
      <c r="J28" s="90"/>
      <c r="L28" s="88" t="s">
        <v>11</v>
      </c>
      <c r="M28" s="89"/>
      <c r="N28" s="90"/>
    </row>
    <row r="29" spans="1:14" ht="20.25" hidden="1" thickTop="1" thickBot="1" x14ac:dyDescent="0.35">
      <c r="B29" s="4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20.25" hidden="1" thickTop="1" thickBot="1" x14ac:dyDescent="0.35">
      <c r="H30" s="32" t="s">
        <v>24</v>
      </c>
      <c r="I30" s="33">
        <v>0</v>
      </c>
      <c r="J30" s="33">
        <v>0</v>
      </c>
      <c r="L30" s="32" t="s">
        <v>24</v>
      </c>
      <c r="M30" s="61">
        <v>0</v>
      </c>
      <c r="N30" s="61">
        <v>0</v>
      </c>
    </row>
    <row r="31" spans="1:14" ht="20.25" hidden="1" thickTop="1" thickBot="1" x14ac:dyDescent="0.35">
      <c r="H31" s="32" t="s">
        <v>57</v>
      </c>
      <c r="I31" s="33">
        <v>0</v>
      </c>
      <c r="J31" s="33">
        <v>0</v>
      </c>
      <c r="L31" s="32" t="s">
        <v>57</v>
      </c>
      <c r="M31" s="61">
        <v>0</v>
      </c>
      <c r="N31" s="61">
        <v>0</v>
      </c>
    </row>
    <row r="32" spans="1:14" ht="20.25" hidden="1" thickTop="1" thickBot="1" x14ac:dyDescent="0.35">
      <c r="A32" s="20" t="s">
        <v>6</v>
      </c>
      <c r="B32" s="21" t="s">
        <v>28</v>
      </c>
      <c r="C32" s="22" t="s">
        <v>7</v>
      </c>
      <c r="D32" s="22" t="s">
        <v>19</v>
      </c>
      <c r="E32" s="22" t="s">
        <v>20</v>
      </c>
      <c r="F32" s="23" t="s">
        <v>29</v>
      </c>
      <c r="H32" s="32" t="s">
        <v>58</v>
      </c>
      <c r="I32" s="33">
        <v>0</v>
      </c>
      <c r="J32" s="33">
        <v>0</v>
      </c>
      <c r="L32" s="32" t="s">
        <v>58</v>
      </c>
      <c r="M32" s="61">
        <v>0</v>
      </c>
      <c r="N32" s="61">
        <v>0</v>
      </c>
    </row>
    <row r="33" spans="1:14" ht="20.25" hidden="1" thickTop="1" thickBot="1" x14ac:dyDescent="0.35">
      <c r="A33" s="15" t="s">
        <v>8</v>
      </c>
      <c r="B33" s="43">
        <f>IF($B$13="",0,VLOOKUP($B$13,KASZAPER!$L$15:$N$22,VLOOKUP($B$10,KASZAPER!$L$25:$M$26,2,FALSE),FALSE))</f>
        <v>0</v>
      </c>
      <c r="C33" s="62">
        <f>ROUND(ABS($B$15),2)</f>
        <v>1</v>
      </c>
      <c r="D33" s="44">
        <f>ROUND(C33*B33,0)</f>
        <v>0</v>
      </c>
      <c r="E33" s="44">
        <f>ROUND(D33*27%,0)</f>
        <v>0</v>
      </c>
      <c r="F33" s="45">
        <f>ROUND(D33+E33,0)</f>
        <v>0</v>
      </c>
      <c r="H33" s="32" t="s">
        <v>52</v>
      </c>
      <c r="I33" s="33">
        <v>0</v>
      </c>
      <c r="J33" s="33">
        <v>0</v>
      </c>
      <c r="L33" s="32" t="s">
        <v>52</v>
      </c>
      <c r="M33" s="61">
        <v>0</v>
      </c>
      <c r="N33" s="61">
        <v>0</v>
      </c>
    </row>
    <row r="34" spans="1:14" ht="20.25" hidden="1" thickTop="1" thickBot="1" x14ac:dyDescent="0.35">
      <c r="A34" s="15" t="s">
        <v>38</v>
      </c>
      <c r="B34" s="43">
        <f>IF($B$13="",0,VLOOKUP($B$13,KASZAPER!$L$30:$N$37,VLOOKUP($B$10,KASZAPER!$L$25:$M$26,2,FALSE),FALSE))</f>
        <v>0</v>
      </c>
      <c r="C34" s="62">
        <f>ROUND(ABS($B$15),2)</f>
        <v>1</v>
      </c>
      <c r="D34" s="44">
        <f>ROUND(C34*B34,0)</f>
        <v>0</v>
      </c>
      <c r="E34" s="44">
        <f>ROUND(D34*27%,0)</f>
        <v>0</v>
      </c>
      <c r="F34" s="45">
        <f>ROUND(D34+E34,0)</f>
        <v>0</v>
      </c>
      <c r="H34" s="32" t="s">
        <v>53</v>
      </c>
      <c r="I34" s="33">
        <v>0</v>
      </c>
      <c r="J34" s="33">
        <v>0</v>
      </c>
      <c r="L34" s="32" t="s">
        <v>53</v>
      </c>
      <c r="M34" s="61">
        <v>0</v>
      </c>
      <c r="N34" s="61">
        <v>0</v>
      </c>
    </row>
    <row r="35" spans="1:14" ht="20.25" hidden="1" thickTop="1" thickBot="1" x14ac:dyDescent="0.35">
      <c r="A35" s="15" t="s">
        <v>16</v>
      </c>
      <c r="B35" s="43">
        <f>IF($B$11="Igen",IF($B$10=KASZAPER!$M$7,KASZAPER!$M$8,KASZAPER!$N$8),0)</f>
        <v>0</v>
      </c>
      <c r="C35" s="63">
        <f>IF($B$11=GYULA!$J$25,ROUND(ABS($B$14),2),0)</f>
        <v>0</v>
      </c>
      <c r="D35" s="44">
        <f>ROUND(C35*B35,0)</f>
        <v>0</v>
      </c>
      <c r="E35" s="44">
        <f>ROUND(D35*27%,0)</f>
        <v>0</v>
      </c>
      <c r="F35" s="45">
        <f>ROUND(D35+E35,0)</f>
        <v>0</v>
      </c>
      <c r="H35" s="32" t="s">
        <v>54</v>
      </c>
      <c r="I35" s="33">
        <v>0</v>
      </c>
      <c r="J35" s="33">
        <v>0</v>
      </c>
      <c r="L35" s="32" t="s">
        <v>54</v>
      </c>
      <c r="M35" s="61">
        <v>0</v>
      </c>
      <c r="N35" s="61">
        <v>0</v>
      </c>
    </row>
    <row r="36" spans="1:14" ht="20.25" hidden="1" thickTop="1" thickBot="1" x14ac:dyDescent="0.35">
      <c r="A36" s="18" t="s">
        <v>15</v>
      </c>
      <c r="B36" s="46">
        <f>IF($B$11="Igen",IF($B$10=KASZAPER!$M$7,KASZAPER!$M$9,KASZAPER!$N$9),0)</f>
        <v>0</v>
      </c>
      <c r="C36" s="64">
        <f>IF($B$12=GYULA!$J$25,ROUND(ABS($B$14),2),0)</f>
        <v>0</v>
      </c>
      <c r="D36" s="47">
        <f>ROUND(C36*B36,0)</f>
        <v>0</v>
      </c>
      <c r="E36" s="47">
        <f>ROUND(D36*27%,0)</f>
        <v>0</v>
      </c>
      <c r="F36" s="48">
        <f>ROUND(D36+E36,0)</f>
        <v>0</v>
      </c>
      <c r="H36" s="32" t="s">
        <v>55</v>
      </c>
      <c r="I36" s="33">
        <v>0</v>
      </c>
      <c r="J36" s="33">
        <v>0</v>
      </c>
      <c r="L36" s="32" t="s">
        <v>55</v>
      </c>
      <c r="M36" s="61">
        <v>0</v>
      </c>
      <c r="N36" s="61">
        <v>0</v>
      </c>
    </row>
    <row r="37" spans="1:14" ht="20.25" hidden="1" thickTop="1" thickBot="1" x14ac:dyDescent="0.35">
      <c r="A37" s="28" t="s">
        <v>32</v>
      </c>
      <c r="B37" s="29"/>
      <c r="C37" s="30"/>
      <c r="D37" s="67">
        <f>SUM(D33:D36)</f>
        <v>0</v>
      </c>
      <c r="E37" s="68">
        <f>SUM(E33:E36)</f>
        <v>0</v>
      </c>
      <c r="F37" s="57">
        <f>SUM(F33:F36)</f>
        <v>0</v>
      </c>
      <c r="H37" s="35" t="s">
        <v>56</v>
      </c>
      <c r="I37" s="33">
        <v>0</v>
      </c>
      <c r="J37" s="33">
        <v>0</v>
      </c>
      <c r="L37" s="35" t="s">
        <v>56</v>
      </c>
      <c r="M37" s="61">
        <v>0</v>
      </c>
      <c r="N37" s="61">
        <v>0</v>
      </c>
    </row>
    <row r="38" spans="1:14" ht="19.5" hidden="1" thickTop="1" x14ac:dyDescent="0.3">
      <c r="H38" s="5"/>
    </row>
    <row r="39" spans="1:14" ht="19.5" hidden="1" thickTop="1" x14ac:dyDescent="0.3">
      <c r="H39" s="5"/>
    </row>
    <row r="40" spans="1:14" ht="19.5" hidden="1" thickTop="1" x14ac:dyDescent="0.3">
      <c r="H40" s="5"/>
    </row>
    <row r="41" spans="1:14" ht="19.5" hidden="1" thickTop="1" x14ac:dyDescent="0.3">
      <c r="H41" s="5"/>
    </row>
    <row r="42" spans="1:14" ht="19.5" hidden="1" thickTop="1" x14ac:dyDescent="0.3">
      <c r="H42" s="5"/>
    </row>
    <row r="43" spans="1:14" ht="19.5" thickTop="1" x14ac:dyDescent="0.3">
      <c r="H43" s="5"/>
    </row>
    <row r="44" spans="1:14" x14ac:dyDescent="0.3">
      <c r="H44" s="5"/>
    </row>
    <row r="45" spans="1:14" x14ac:dyDescent="0.3">
      <c r="H45" s="5"/>
    </row>
    <row r="46" spans="1:14" x14ac:dyDescent="0.3">
      <c r="H46" s="5"/>
    </row>
  </sheetData>
  <sheetProtection sheet="1" objects="1" scenarios="1" selectLockedCells="1"/>
  <mergeCells count="13">
    <mergeCell ref="H6:J6"/>
    <mergeCell ref="L6:N6"/>
    <mergeCell ref="B1:F1"/>
    <mergeCell ref="B2:F2"/>
    <mergeCell ref="B5:F5"/>
    <mergeCell ref="H5:J5"/>
    <mergeCell ref="L5:N5"/>
    <mergeCell ref="H13:J13"/>
    <mergeCell ref="L13:N13"/>
    <mergeCell ref="H24:J24"/>
    <mergeCell ref="L24:N24"/>
    <mergeCell ref="H28:J28"/>
    <mergeCell ref="L28:N28"/>
  </mergeCells>
  <dataValidations count="3">
    <dataValidation type="list" allowBlank="1" showInputMessage="1" showErrorMessage="1" sqref="B10">
      <formula1>$H$25:$H$26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3">
      <formula1>$H$15:$H$22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0" sqref="B10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bestFit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46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58">
        <v>253</v>
      </c>
      <c r="J8" s="59">
        <v>406</v>
      </c>
      <c r="L8" s="32" t="s">
        <v>2</v>
      </c>
      <c r="M8" s="61">
        <v>0</v>
      </c>
      <c r="N8" s="61">
        <v>0</v>
      </c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74">
        <v>246</v>
      </c>
      <c r="J9" s="75">
        <v>406</v>
      </c>
      <c r="L9" s="35" t="s">
        <v>3</v>
      </c>
      <c r="M9" s="61">
        <v>0</v>
      </c>
      <c r="N9" s="61">
        <v>0</v>
      </c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74"/>
      <c r="J10" s="75"/>
      <c r="L10" s="35" t="s">
        <v>34</v>
      </c>
      <c r="M10" s="61">
        <v>0</v>
      </c>
      <c r="N10" s="61">
        <v>0</v>
      </c>
    </row>
    <row r="11" spans="1:14" ht="20.25" thickTop="1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60">
        <v>19</v>
      </c>
      <c r="J11" s="61">
        <v>21</v>
      </c>
      <c r="L11" s="35" t="s">
        <v>35</v>
      </c>
      <c r="M11" s="61">
        <v>0</v>
      </c>
      <c r="N11" s="61">
        <v>0</v>
      </c>
    </row>
    <row r="12" spans="1:14" ht="20.25" thickTop="1" thickBot="1" x14ac:dyDescent="0.35">
      <c r="A12" s="15" t="s">
        <v>12</v>
      </c>
      <c r="B12" s="72" t="s">
        <v>13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 t="s">
        <v>2</v>
      </c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33">
        <v>0</v>
      </c>
      <c r="J15" s="33">
        <v>0</v>
      </c>
      <c r="L15" s="32" t="s">
        <v>24</v>
      </c>
      <c r="M15" s="61">
        <v>0</v>
      </c>
      <c r="N15" s="61">
        <v>0</v>
      </c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33">
        <v>0</v>
      </c>
      <c r="J16" s="33">
        <v>0</v>
      </c>
      <c r="L16" s="32" t="s">
        <v>57</v>
      </c>
      <c r="M16" s="61">
        <v>0</v>
      </c>
      <c r="N16" s="61">
        <v>0</v>
      </c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33">
        <v>0</v>
      </c>
      <c r="J17" s="33">
        <v>0</v>
      </c>
      <c r="L17" s="32" t="s">
        <v>58</v>
      </c>
      <c r="M17" s="61">
        <v>0</v>
      </c>
      <c r="N17" s="61">
        <v>0</v>
      </c>
    </row>
    <row r="18" spans="1:14" ht="19.5" thickBot="1" x14ac:dyDescent="0.35">
      <c r="A18" s="15" t="s">
        <v>39</v>
      </c>
      <c r="B18" s="43">
        <f>IF($B$13="",0,VLOOKUP($B$13,KONDOROS!$H$15:$J$22,VLOOKUP($B$10,KONDOROS!$H$25:$I$26,2,FALSE),FALSE))</f>
        <v>0</v>
      </c>
      <c r="C18" s="62">
        <f>ROUND(ABS($B$15),2)</f>
        <v>1</v>
      </c>
      <c r="D18" s="44">
        <f>ROUND(C18*B18,0)</f>
        <v>0</v>
      </c>
      <c r="E18" s="44">
        <f>ROUND(D18*27%,0)</f>
        <v>0</v>
      </c>
      <c r="F18" s="45">
        <f>ROUND(D18+E18,0)</f>
        <v>0</v>
      </c>
      <c r="H18" s="32" t="s">
        <v>52</v>
      </c>
      <c r="I18" s="33">
        <v>0</v>
      </c>
      <c r="J18" s="33">
        <v>0</v>
      </c>
      <c r="L18" s="32" t="s">
        <v>52</v>
      </c>
      <c r="M18" s="61">
        <v>0</v>
      </c>
      <c r="N18" s="61">
        <v>0</v>
      </c>
    </row>
    <row r="19" spans="1:14" ht="19.5" thickBot="1" x14ac:dyDescent="0.35">
      <c r="A19" s="15" t="s">
        <v>38</v>
      </c>
      <c r="B19" s="43">
        <f>IF($B$13="",0,VLOOKUP($B$13,KONDOROS!$H$30:$J$37,VLOOKUP($B$10,KONDOROS!$H$25:$I$26,2,FALSE),FALSE))</f>
        <v>0</v>
      </c>
      <c r="C19" s="62">
        <f>ROUND(ABS($B$15),2)</f>
        <v>1</v>
      </c>
      <c r="D19" s="44">
        <f>ROUND(C19*B19,0)</f>
        <v>0</v>
      </c>
      <c r="E19" s="44">
        <f>ROUND(D19*27%,0)</f>
        <v>0</v>
      </c>
      <c r="F19" s="45">
        <f>ROUND(D19+E19,0)</f>
        <v>0</v>
      </c>
      <c r="H19" s="32" t="s">
        <v>53</v>
      </c>
      <c r="I19" s="33">
        <v>0</v>
      </c>
      <c r="J19" s="33">
        <v>0</v>
      </c>
      <c r="L19" s="32" t="s">
        <v>53</v>
      </c>
      <c r="M19" s="61">
        <v>0</v>
      </c>
      <c r="N19" s="61">
        <v>0</v>
      </c>
    </row>
    <row r="20" spans="1:14" ht="19.5" thickBot="1" x14ac:dyDescent="0.35">
      <c r="A20" s="15" t="s">
        <v>37</v>
      </c>
      <c r="B20" s="43">
        <f>IF($B$11="Igen",IF($B$10=KONDOROS!$I$7,KONDOROS!$I$8,KONDOROS!$J$8),0)</f>
        <v>253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33">
        <v>0</v>
      </c>
      <c r="J20" s="33">
        <v>0</v>
      </c>
      <c r="L20" s="32" t="s">
        <v>54</v>
      </c>
      <c r="M20" s="61">
        <v>0</v>
      </c>
      <c r="N20" s="61">
        <v>0</v>
      </c>
    </row>
    <row r="21" spans="1:14" ht="19.5" thickBot="1" x14ac:dyDescent="0.35">
      <c r="A21" s="18" t="s">
        <v>40</v>
      </c>
      <c r="B21" s="46">
        <f>IF($B$12=GYULA!$J$25,IF($B$10=KONDOROS!$I$7,KONDOROS!$I$9,KONDOROS!$J$9),0)</f>
        <v>246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33">
        <v>0</v>
      </c>
      <c r="J21" s="33">
        <v>0</v>
      </c>
      <c r="L21" s="32" t="s">
        <v>55</v>
      </c>
      <c r="M21" s="61">
        <v>0</v>
      </c>
      <c r="N21" s="61">
        <v>0</v>
      </c>
    </row>
    <row r="22" spans="1:14" ht="19.5" thickBot="1" x14ac:dyDescent="0.35">
      <c r="A22" s="82" t="s">
        <v>62</v>
      </c>
      <c r="B22" s="83"/>
      <c r="C22" s="84"/>
      <c r="D22" s="85">
        <f>SUM(D18:D21)</f>
        <v>0</v>
      </c>
      <c r="E22" s="86">
        <f>SUM(E18:E21)</f>
        <v>0</v>
      </c>
      <c r="F22" s="87">
        <f>SUM(F18:F21)</f>
        <v>0</v>
      </c>
      <c r="H22" s="35" t="s">
        <v>56</v>
      </c>
      <c r="I22" s="33">
        <v>0</v>
      </c>
      <c r="J22" s="33">
        <v>0</v>
      </c>
      <c r="L22" s="35" t="s">
        <v>56</v>
      </c>
      <c r="M22" s="61">
        <v>0</v>
      </c>
      <c r="N22" s="61">
        <v>0</v>
      </c>
    </row>
    <row r="23" spans="1:14" ht="20.25" thickTop="1" thickBot="1" x14ac:dyDescent="0.35">
      <c r="A23" s="69" t="s">
        <v>61</v>
      </c>
      <c r="B23" s="70"/>
      <c r="C23" s="69"/>
      <c r="D23" s="69"/>
      <c r="E23" s="69"/>
      <c r="F23" s="71"/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80" t="s">
        <v>41</v>
      </c>
      <c r="B24" s="3"/>
      <c r="C24" s="1"/>
      <c r="D24" s="1"/>
      <c r="E24" s="1"/>
      <c r="F24" s="66"/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19.5" hidden="1" thickBot="1" x14ac:dyDescent="0.35">
      <c r="B25" s="3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hidden="1" thickBot="1" x14ac:dyDescent="0.35">
      <c r="B26" s="3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20.25" hidden="1" thickTop="1" thickBot="1" x14ac:dyDescent="0.35">
      <c r="B27" s="3"/>
    </row>
    <row r="28" spans="1:14" ht="20.25" hidden="1" thickTop="1" thickBot="1" x14ac:dyDescent="0.35">
      <c r="H28" s="88" t="s">
        <v>3</v>
      </c>
      <c r="I28" s="89"/>
      <c r="J28" s="90"/>
      <c r="L28" s="88" t="s">
        <v>11</v>
      </c>
      <c r="M28" s="89"/>
      <c r="N28" s="90"/>
    </row>
    <row r="29" spans="1:14" ht="19.5" hidden="1" thickBot="1" x14ac:dyDescent="0.35">
      <c r="B29" s="4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19.5" hidden="1" thickBot="1" x14ac:dyDescent="0.35">
      <c r="H30" s="32" t="s">
        <v>24</v>
      </c>
      <c r="I30" s="33">
        <v>0</v>
      </c>
      <c r="J30" s="33">
        <v>0</v>
      </c>
      <c r="L30" s="32" t="s">
        <v>24</v>
      </c>
      <c r="M30" s="61">
        <v>0</v>
      </c>
      <c r="N30" s="61">
        <v>0</v>
      </c>
    </row>
    <row r="31" spans="1:14" ht="19.5" hidden="1" thickBot="1" x14ac:dyDescent="0.35">
      <c r="H31" s="32" t="s">
        <v>57</v>
      </c>
      <c r="I31" s="33">
        <v>0</v>
      </c>
      <c r="J31" s="33">
        <v>0</v>
      </c>
      <c r="L31" s="32" t="s">
        <v>57</v>
      </c>
      <c r="M31" s="61">
        <v>0</v>
      </c>
      <c r="N31" s="61">
        <v>0</v>
      </c>
    </row>
    <row r="32" spans="1:14" ht="19.5" hidden="1" thickBot="1" x14ac:dyDescent="0.35">
      <c r="A32" s="20" t="s">
        <v>6</v>
      </c>
      <c r="B32" s="21" t="s">
        <v>28</v>
      </c>
      <c r="C32" s="22" t="s">
        <v>7</v>
      </c>
      <c r="D32" s="22" t="s">
        <v>19</v>
      </c>
      <c r="E32" s="22" t="s">
        <v>20</v>
      </c>
      <c r="F32" s="23" t="s">
        <v>29</v>
      </c>
      <c r="H32" s="32" t="s">
        <v>58</v>
      </c>
      <c r="I32" s="33">
        <v>0</v>
      </c>
      <c r="J32" s="33">
        <v>0</v>
      </c>
      <c r="L32" s="32" t="s">
        <v>58</v>
      </c>
      <c r="M32" s="61">
        <v>0</v>
      </c>
      <c r="N32" s="61">
        <v>0</v>
      </c>
    </row>
    <row r="33" spans="1:14" ht="19.5" hidden="1" thickBot="1" x14ac:dyDescent="0.35">
      <c r="A33" s="15" t="s">
        <v>8</v>
      </c>
      <c r="B33" s="43">
        <f>IF($B$13="",0,VLOOKUP($B$13,KONDOROS!$L$15:$N$22,VLOOKUP($B$10,KONDOROS!$L$25:$M$26,2,FALSE),FALSE))</f>
        <v>0</v>
      </c>
      <c r="C33" s="62">
        <f>ROUND(ABS($B$15),2)</f>
        <v>1</v>
      </c>
      <c r="D33" s="44">
        <f>ROUND(C33*B33,0)</f>
        <v>0</v>
      </c>
      <c r="E33" s="44">
        <f>ROUND(D33*27%,0)</f>
        <v>0</v>
      </c>
      <c r="F33" s="45">
        <f>ROUND(D33+E33,0)</f>
        <v>0</v>
      </c>
      <c r="H33" s="32" t="s">
        <v>52</v>
      </c>
      <c r="I33" s="33">
        <v>0</v>
      </c>
      <c r="J33" s="33">
        <v>0</v>
      </c>
      <c r="L33" s="32" t="s">
        <v>52</v>
      </c>
      <c r="M33" s="61">
        <v>0</v>
      </c>
      <c r="N33" s="61">
        <v>0</v>
      </c>
    </row>
    <row r="34" spans="1:14" ht="19.5" hidden="1" thickBot="1" x14ac:dyDescent="0.35">
      <c r="A34" s="15" t="s">
        <v>38</v>
      </c>
      <c r="B34" s="43">
        <f>IF($B$13="",0,VLOOKUP($B$13,KONDOROS!$L$30:$N$37,VLOOKUP($B$10,KONDOROS!$L$25:$M$26,2,FALSE),FALSE))</f>
        <v>0</v>
      </c>
      <c r="C34" s="62">
        <f>ROUND(ABS($B$15),2)</f>
        <v>1</v>
      </c>
      <c r="D34" s="44">
        <f>ROUND(C34*B34,0)</f>
        <v>0</v>
      </c>
      <c r="E34" s="44">
        <f>ROUND(D34*27%,0)</f>
        <v>0</v>
      </c>
      <c r="F34" s="45">
        <f>ROUND(D34+E34,0)</f>
        <v>0</v>
      </c>
      <c r="H34" s="32" t="s">
        <v>53</v>
      </c>
      <c r="I34" s="33">
        <v>0</v>
      </c>
      <c r="J34" s="33">
        <v>0</v>
      </c>
      <c r="L34" s="32" t="s">
        <v>53</v>
      </c>
      <c r="M34" s="61">
        <v>0</v>
      </c>
      <c r="N34" s="61">
        <v>0</v>
      </c>
    </row>
    <row r="35" spans="1:14" ht="19.5" hidden="1" thickBot="1" x14ac:dyDescent="0.35">
      <c r="A35" s="15" t="s">
        <v>16</v>
      </c>
      <c r="B35" s="43">
        <f>IF($B$11="Igen",IF($B$10=KONDOROS!$M$7,KONDOROS!$M$8,KONDOROS!$N$8),0)</f>
        <v>0</v>
      </c>
      <c r="C35" s="63">
        <f>IF($B$11=GYULA!$J$25,ROUND(ABS($B$14),2),0)</f>
        <v>0</v>
      </c>
      <c r="D35" s="44">
        <f>ROUND(C35*B35,0)</f>
        <v>0</v>
      </c>
      <c r="E35" s="44">
        <f>ROUND(D35*27%,0)</f>
        <v>0</v>
      </c>
      <c r="F35" s="45">
        <f>ROUND(D35+E35,0)</f>
        <v>0</v>
      </c>
      <c r="H35" s="32" t="s">
        <v>54</v>
      </c>
      <c r="I35" s="33">
        <v>0</v>
      </c>
      <c r="J35" s="33">
        <v>0</v>
      </c>
      <c r="L35" s="32" t="s">
        <v>54</v>
      </c>
      <c r="M35" s="61">
        <v>0</v>
      </c>
      <c r="N35" s="61">
        <v>0</v>
      </c>
    </row>
    <row r="36" spans="1:14" ht="19.5" hidden="1" thickBot="1" x14ac:dyDescent="0.35">
      <c r="A36" s="18" t="s">
        <v>15</v>
      </c>
      <c r="B36" s="46">
        <f>IF($B$11="Igen",IF($B$10=KONDOROS!$M$7,KONDOROS!$M$9,KONDOROS!$N$9),0)</f>
        <v>0</v>
      </c>
      <c r="C36" s="64">
        <f>IF($B$12=GYULA!$J$25,ROUND(ABS($B$14),2),0)</f>
        <v>0</v>
      </c>
      <c r="D36" s="47">
        <f>ROUND(C36*B36,0)</f>
        <v>0</v>
      </c>
      <c r="E36" s="47">
        <f>ROUND(D36*27%,0)</f>
        <v>0</v>
      </c>
      <c r="F36" s="48">
        <f>ROUND(D36+E36,0)</f>
        <v>0</v>
      </c>
      <c r="H36" s="32" t="s">
        <v>55</v>
      </c>
      <c r="I36" s="33">
        <v>0</v>
      </c>
      <c r="J36" s="33">
        <v>0</v>
      </c>
      <c r="L36" s="32" t="s">
        <v>55</v>
      </c>
      <c r="M36" s="61">
        <v>0</v>
      </c>
      <c r="N36" s="61">
        <v>0</v>
      </c>
    </row>
    <row r="37" spans="1:14" ht="19.5" hidden="1" thickBot="1" x14ac:dyDescent="0.35">
      <c r="A37" s="28" t="s">
        <v>32</v>
      </c>
      <c r="B37" s="29"/>
      <c r="C37" s="30"/>
      <c r="D37" s="67">
        <f>SUM(D33:D36)</f>
        <v>0</v>
      </c>
      <c r="E37" s="68">
        <f>SUM(E33:E36)</f>
        <v>0</v>
      </c>
      <c r="F37" s="57">
        <f>SUM(F33:F36)</f>
        <v>0</v>
      </c>
      <c r="H37" s="35" t="s">
        <v>56</v>
      </c>
      <c r="I37" s="33">
        <v>0</v>
      </c>
      <c r="J37" s="33">
        <v>0</v>
      </c>
      <c r="L37" s="35" t="s">
        <v>56</v>
      </c>
      <c r="M37" s="79" t="s">
        <v>36</v>
      </c>
      <c r="N37" s="36" t="s">
        <v>36</v>
      </c>
    </row>
    <row r="38" spans="1:14" ht="19.5" hidden="1" thickTop="1" x14ac:dyDescent="0.3">
      <c r="H38" s="5"/>
    </row>
    <row r="39" spans="1:14" hidden="1" x14ac:dyDescent="0.3">
      <c r="H39" s="5"/>
    </row>
    <row r="40" spans="1:14" x14ac:dyDescent="0.3">
      <c r="H40" s="5"/>
    </row>
    <row r="41" spans="1:14" x14ac:dyDescent="0.3">
      <c r="H41" s="5"/>
    </row>
    <row r="42" spans="1:14" x14ac:dyDescent="0.3">
      <c r="H42" s="5"/>
    </row>
    <row r="43" spans="1:14" x14ac:dyDescent="0.3">
      <c r="H43" s="5"/>
    </row>
    <row r="44" spans="1:14" x14ac:dyDescent="0.3">
      <c r="H44" s="5"/>
    </row>
    <row r="45" spans="1:14" x14ac:dyDescent="0.3">
      <c r="H45" s="5"/>
    </row>
    <row r="46" spans="1:14" x14ac:dyDescent="0.3">
      <c r="H46" s="5"/>
    </row>
  </sheetData>
  <sheetProtection sheet="1" objects="1" scenarios="1" selectLockedCells="1"/>
  <mergeCells count="13">
    <mergeCell ref="H6:J6"/>
    <mergeCell ref="L6:N6"/>
    <mergeCell ref="B1:F1"/>
    <mergeCell ref="B2:F2"/>
    <mergeCell ref="B5:F5"/>
    <mergeCell ref="H5:J5"/>
    <mergeCell ref="L5:N5"/>
    <mergeCell ref="H13:J13"/>
    <mergeCell ref="L13:N13"/>
    <mergeCell ref="H24:J24"/>
    <mergeCell ref="L24:N24"/>
    <mergeCell ref="H28:J28"/>
    <mergeCell ref="L28:N28"/>
  </mergeCells>
  <dataValidations count="3">
    <dataValidation type="list" allowBlank="1" showInputMessage="1" showErrorMessage="1" sqref="B10">
      <formula1>$H$25:$H$26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3">
      <formula1>$H$15:$H$22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0" sqref="B10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bestFit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47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58">
        <v>244.45</v>
      </c>
      <c r="J8" s="59">
        <v>340.45</v>
      </c>
      <c r="L8" s="32" t="s">
        <v>2</v>
      </c>
      <c r="M8" s="58"/>
      <c r="N8" s="59"/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74">
        <v>378.2</v>
      </c>
      <c r="J9" s="75">
        <v>525.11</v>
      </c>
      <c r="L9" s="35" t="s">
        <v>3</v>
      </c>
      <c r="M9" s="60"/>
      <c r="N9" s="61"/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74"/>
      <c r="J10" s="75"/>
      <c r="L10" s="35" t="s">
        <v>34</v>
      </c>
      <c r="M10" s="60"/>
      <c r="N10" s="61"/>
    </row>
    <row r="11" spans="1:14" ht="20.25" thickTop="1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60">
        <v>13</v>
      </c>
      <c r="J11" s="61">
        <v>14.5</v>
      </c>
      <c r="L11" s="35" t="s">
        <v>35</v>
      </c>
      <c r="M11" s="60"/>
      <c r="N11" s="61"/>
    </row>
    <row r="12" spans="1:14" ht="20.25" thickTop="1" thickBot="1" x14ac:dyDescent="0.35">
      <c r="A12" s="15" t="s">
        <v>12</v>
      </c>
      <c r="B12" s="72" t="s">
        <v>13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 t="s">
        <v>2</v>
      </c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33">
        <v>0</v>
      </c>
      <c r="J15" s="33">
        <v>0</v>
      </c>
      <c r="L15" s="32" t="s">
        <v>24</v>
      </c>
      <c r="M15" s="33"/>
      <c r="N15" s="34"/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33">
        <v>0</v>
      </c>
      <c r="J16" s="33">
        <v>0</v>
      </c>
      <c r="L16" s="32" t="s">
        <v>57</v>
      </c>
      <c r="M16" s="33"/>
      <c r="N16" s="33"/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33">
        <v>0</v>
      </c>
      <c r="J17" s="33">
        <v>0</v>
      </c>
      <c r="L17" s="32" t="s">
        <v>58</v>
      </c>
      <c r="M17" s="33"/>
      <c r="N17" s="33"/>
    </row>
    <row r="18" spans="1:14" ht="19.5" thickBot="1" x14ac:dyDescent="0.35">
      <c r="A18" s="15" t="s">
        <v>39</v>
      </c>
      <c r="B18" s="43">
        <f>IF($B$13="",0,VLOOKUP($B$13,MEDGYESEGYHÁZA!$H$15:$J$22,VLOOKUP($B$10,MEDGYESEGYHÁZA!$H$25:$I$26,2,FALSE),FALSE))</f>
        <v>0</v>
      </c>
      <c r="C18" s="62">
        <f>ROUND(ABS($B$15),2)</f>
        <v>1</v>
      </c>
      <c r="D18" s="44">
        <f>ROUND(C18*B18,0)</f>
        <v>0</v>
      </c>
      <c r="E18" s="44">
        <f>ROUND(D18*27%,0)</f>
        <v>0</v>
      </c>
      <c r="F18" s="45">
        <f>ROUND(D18+E18,0)</f>
        <v>0</v>
      </c>
      <c r="H18" s="32" t="s">
        <v>52</v>
      </c>
      <c r="I18" s="33">
        <v>0</v>
      </c>
      <c r="J18" s="33">
        <v>0</v>
      </c>
      <c r="L18" s="32" t="s">
        <v>52</v>
      </c>
      <c r="M18" s="78"/>
      <c r="N18" s="33"/>
    </row>
    <row r="19" spans="1:14" ht="19.5" thickBot="1" x14ac:dyDescent="0.35">
      <c r="A19" s="15" t="s">
        <v>38</v>
      </c>
      <c r="B19" s="43">
        <f>IF($B$13="",0,VLOOKUP($B$13,MEDGYESEGYHÁZA!$H$30:$J$37,VLOOKUP($B$10,MEDGYESEGYHÁZA!$H$25:$I$26,2,FALSE),FALSE))</f>
        <v>0</v>
      </c>
      <c r="C19" s="62">
        <f>ROUND(ABS($B$15),2)</f>
        <v>1</v>
      </c>
      <c r="D19" s="44">
        <f>ROUND(C19*B19,0)</f>
        <v>0</v>
      </c>
      <c r="E19" s="44">
        <f>ROUND(D19*27%,0)</f>
        <v>0</v>
      </c>
      <c r="F19" s="45">
        <f>ROUND(D19+E19,0)</f>
        <v>0</v>
      </c>
      <c r="H19" s="32" t="s">
        <v>53</v>
      </c>
      <c r="I19" s="33">
        <v>0</v>
      </c>
      <c r="J19" s="33">
        <v>0</v>
      </c>
      <c r="L19" s="32" t="s">
        <v>53</v>
      </c>
      <c r="M19" s="78"/>
      <c r="N19" s="33"/>
    </row>
    <row r="20" spans="1:14" ht="19.5" thickBot="1" x14ac:dyDescent="0.35">
      <c r="A20" s="15" t="s">
        <v>37</v>
      </c>
      <c r="B20" s="43">
        <f>IF($B$11="Igen",IF($B$10=MEDGYESEGYHÁZA!$I$7,MEDGYESEGYHÁZA!$I$8,MEDGYESEGYHÁZA!$J$8),0)</f>
        <v>244.45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33">
        <v>0</v>
      </c>
      <c r="J20" s="33">
        <v>0</v>
      </c>
      <c r="L20" s="32" t="s">
        <v>54</v>
      </c>
      <c r="M20" s="78"/>
      <c r="N20" s="33"/>
    </row>
    <row r="21" spans="1:14" ht="19.5" thickBot="1" x14ac:dyDescent="0.35">
      <c r="A21" s="18" t="s">
        <v>40</v>
      </c>
      <c r="B21" s="46">
        <f>IF($B$12=GYULA!$J$25,IF($B$10=MEDGYESEGYHÁZA!$I$7,MEDGYESEGYHÁZA!$I$9,MEDGYESEGYHÁZA!$J$9),0)</f>
        <v>378.2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33">
        <v>0</v>
      </c>
      <c r="J21" s="33">
        <v>0</v>
      </c>
      <c r="L21" s="32" t="s">
        <v>55</v>
      </c>
      <c r="M21" s="78"/>
      <c r="N21" s="33"/>
    </row>
    <row r="22" spans="1:14" ht="19.5" thickBot="1" x14ac:dyDescent="0.35">
      <c r="A22" s="82" t="s">
        <v>17</v>
      </c>
      <c r="B22" s="83"/>
      <c r="C22" s="84"/>
      <c r="D22" s="85">
        <f>SUM(D18:D21)</f>
        <v>0</v>
      </c>
      <c r="E22" s="86">
        <f>SUM(E18:E21)</f>
        <v>0</v>
      </c>
      <c r="F22" s="87">
        <f>SUM(F18:F21)</f>
        <v>0</v>
      </c>
      <c r="H22" s="35" t="s">
        <v>56</v>
      </c>
      <c r="I22" s="33">
        <v>0</v>
      </c>
      <c r="J22" s="33">
        <v>0</v>
      </c>
      <c r="L22" s="35" t="s">
        <v>56</v>
      </c>
      <c r="M22" s="79"/>
      <c r="N22" s="36"/>
    </row>
    <row r="23" spans="1:14" ht="20.25" thickTop="1" thickBot="1" x14ac:dyDescent="0.35">
      <c r="A23" s="69" t="s">
        <v>61</v>
      </c>
      <c r="B23" s="70"/>
      <c r="C23" s="69"/>
      <c r="D23" s="69"/>
      <c r="E23" s="69"/>
      <c r="F23" s="71"/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80" t="s">
        <v>41</v>
      </c>
      <c r="B24" s="3"/>
      <c r="C24" s="1"/>
      <c r="D24" s="1"/>
      <c r="E24" s="1"/>
      <c r="F24" s="66"/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19.5" hidden="1" thickBot="1" x14ac:dyDescent="0.35">
      <c r="B25" s="3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hidden="1" thickBot="1" x14ac:dyDescent="0.35">
      <c r="B26" s="3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20.25" hidden="1" thickTop="1" thickBot="1" x14ac:dyDescent="0.35">
      <c r="B27" s="3"/>
    </row>
    <row r="28" spans="1:14" ht="20.25" hidden="1" thickTop="1" thickBot="1" x14ac:dyDescent="0.35">
      <c r="H28" s="88"/>
      <c r="I28" s="89"/>
      <c r="J28" s="90"/>
      <c r="L28" s="88" t="s">
        <v>11</v>
      </c>
      <c r="M28" s="89"/>
      <c r="N28" s="90"/>
    </row>
    <row r="29" spans="1:14" ht="19.5" hidden="1" thickBot="1" x14ac:dyDescent="0.35">
      <c r="B29" s="4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19.5" hidden="1" thickBot="1" x14ac:dyDescent="0.35">
      <c r="H30" s="32" t="s">
        <v>24</v>
      </c>
      <c r="I30" s="33">
        <v>0</v>
      </c>
      <c r="J30" s="33">
        <v>0</v>
      </c>
      <c r="L30" s="32" t="s">
        <v>24</v>
      </c>
      <c r="M30" s="33"/>
      <c r="N30" s="33"/>
    </row>
    <row r="31" spans="1:14" ht="19.5" hidden="1" thickBot="1" x14ac:dyDescent="0.35">
      <c r="H31" s="32" t="s">
        <v>57</v>
      </c>
      <c r="I31" s="33">
        <v>0</v>
      </c>
      <c r="J31" s="33">
        <v>0</v>
      </c>
      <c r="L31" s="32" t="s">
        <v>57</v>
      </c>
      <c r="M31" s="33"/>
      <c r="N31" s="33"/>
    </row>
    <row r="32" spans="1:14" ht="19.5" hidden="1" thickBot="1" x14ac:dyDescent="0.35">
      <c r="A32" s="20" t="s">
        <v>6</v>
      </c>
      <c r="B32" s="21" t="s">
        <v>28</v>
      </c>
      <c r="C32" s="22" t="s">
        <v>7</v>
      </c>
      <c r="D32" s="22" t="s">
        <v>19</v>
      </c>
      <c r="E32" s="22" t="s">
        <v>20</v>
      </c>
      <c r="F32" s="23" t="s">
        <v>29</v>
      </c>
      <c r="H32" s="32" t="s">
        <v>58</v>
      </c>
      <c r="I32" s="33">
        <v>0</v>
      </c>
      <c r="J32" s="33">
        <v>0</v>
      </c>
      <c r="L32" s="32" t="s">
        <v>58</v>
      </c>
      <c r="M32" s="33"/>
      <c r="N32" s="33"/>
    </row>
    <row r="33" spans="1:14" ht="19.5" hidden="1" thickBot="1" x14ac:dyDescent="0.35">
      <c r="A33" s="15" t="s">
        <v>8</v>
      </c>
      <c r="B33" s="43">
        <f>IF($B$13="",0,VLOOKUP($B$13,MEDGYESEGYHÁZA!$L$15:$N$22,VLOOKUP($B$10,MEDGYESEGYHÁZA!$L$25:$M$26,2,FALSE),FALSE))</f>
        <v>0</v>
      </c>
      <c r="C33" s="62">
        <f>ROUND(ABS($B$15),2)</f>
        <v>1</v>
      </c>
      <c r="D33" s="44">
        <f>ROUND(C33*B33,0)</f>
        <v>0</v>
      </c>
      <c r="E33" s="44">
        <f>ROUND(D33*27%,0)</f>
        <v>0</v>
      </c>
      <c r="F33" s="45">
        <f>ROUND(D33+E33,0)</f>
        <v>0</v>
      </c>
      <c r="H33" s="32" t="s">
        <v>52</v>
      </c>
      <c r="I33" s="33">
        <v>0</v>
      </c>
      <c r="J33" s="33">
        <v>0</v>
      </c>
      <c r="L33" s="32" t="s">
        <v>52</v>
      </c>
      <c r="M33" s="78"/>
      <c r="N33" s="33"/>
    </row>
    <row r="34" spans="1:14" ht="19.5" hidden="1" thickBot="1" x14ac:dyDescent="0.35">
      <c r="A34" s="15" t="s">
        <v>38</v>
      </c>
      <c r="B34" s="43">
        <f>IF($B$13="",0,VLOOKUP($B$13,MEDGYESEGYHÁZA!$L$30:$N$37,VLOOKUP($B$10,MEDGYESEGYHÁZA!$L$25:$M$26,2,FALSE),FALSE))</f>
        <v>0</v>
      </c>
      <c r="C34" s="62">
        <f>ROUND(ABS($B$15),2)</f>
        <v>1</v>
      </c>
      <c r="D34" s="44">
        <f>ROUND(C34*B34,0)</f>
        <v>0</v>
      </c>
      <c r="E34" s="44">
        <f>ROUND(D34*27%,0)</f>
        <v>0</v>
      </c>
      <c r="F34" s="45">
        <f>ROUND(D34+E34,0)</f>
        <v>0</v>
      </c>
      <c r="H34" s="32" t="s">
        <v>53</v>
      </c>
      <c r="I34" s="33">
        <v>0</v>
      </c>
      <c r="J34" s="33">
        <v>0</v>
      </c>
      <c r="L34" s="32" t="s">
        <v>53</v>
      </c>
      <c r="M34" s="78"/>
      <c r="N34" s="33"/>
    </row>
    <row r="35" spans="1:14" ht="19.5" hidden="1" thickBot="1" x14ac:dyDescent="0.35">
      <c r="A35" s="15" t="s">
        <v>16</v>
      </c>
      <c r="B35" s="43">
        <f>IF($B$11="Igen",IF($B$10=MEDGYESEGYHÁZA!$M$7,MEDGYESEGYHÁZA!$M$8,MEDGYESEGYHÁZA!$N$8),0)</f>
        <v>0</v>
      </c>
      <c r="C35" s="63">
        <f>IF($B$11=GYULA!$J$25,ROUND(ABS($B$14),2),0)</f>
        <v>0</v>
      </c>
      <c r="D35" s="44">
        <f>ROUND(C35*B35,0)</f>
        <v>0</v>
      </c>
      <c r="E35" s="44">
        <f>ROUND(D35*27%,0)</f>
        <v>0</v>
      </c>
      <c r="F35" s="45">
        <f>ROUND(D35+E35,0)</f>
        <v>0</v>
      </c>
      <c r="H35" s="32" t="s">
        <v>54</v>
      </c>
      <c r="I35" s="33">
        <v>0</v>
      </c>
      <c r="J35" s="33">
        <v>0</v>
      </c>
      <c r="L35" s="32" t="s">
        <v>54</v>
      </c>
      <c r="M35" s="78"/>
      <c r="N35" s="33"/>
    </row>
    <row r="36" spans="1:14" ht="19.5" hidden="1" thickBot="1" x14ac:dyDescent="0.35">
      <c r="A36" s="18" t="s">
        <v>15</v>
      </c>
      <c r="B36" s="46">
        <f>IF($B$11="Igen",IF($B$10=MEDGYESEGYHÁZA!$M$7,MEDGYESEGYHÁZA!$M$9,MEDGYESEGYHÁZA!$N$9),0)</f>
        <v>0</v>
      </c>
      <c r="C36" s="64">
        <f>IF($B$12=GYULA!$J$25,ROUND(ABS($B$14),2),0)</f>
        <v>0</v>
      </c>
      <c r="D36" s="47">
        <f>ROUND(C36*B36,0)</f>
        <v>0</v>
      </c>
      <c r="E36" s="47">
        <f>ROUND(D36*27%,0)</f>
        <v>0</v>
      </c>
      <c r="F36" s="48">
        <f>ROUND(D36+E36,0)</f>
        <v>0</v>
      </c>
      <c r="H36" s="32" t="s">
        <v>55</v>
      </c>
      <c r="I36" s="33">
        <v>0</v>
      </c>
      <c r="J36" s="33">
        <v>0</v>
      </c>
      <c r="L36" s="32" t="s">
        <v>55</v>
      </c>
      <c r="M36" s="78"/>
      <c r="N36" s="33"/>
    </row>
    <row r="37" spans="1:14" ht="19.5" hidden="1" thickBot="1" x14ac:dyDescent="0.35">
      <c r="A37" s="28" t="s">
        <v>32</v>
      </c>
      <c r="B37" s="29"/>
      <c r="C37" s="30"/>
      <c r="D37" s="67">
        <f>SUM(D33:D36)</f>
        <v>0</v>
      </c>
      <c r="E37" s="68">
        <f>SUM(E33:E36)</f>
        <v>0</v>
      </c>
      <c r="F37" s="57">
        <f>SUM(F33:F36)</f>
        <v>0</v>
      </c>
      <c r="H37" s="35" t="s">
        <v>56</v>
      </c>
      <c r="I37" s="33">
        <v>0</v>
      </c>
      <c r="J37" s="33">
        <v>0</v>
      </c>
      <c r="L37" s="35" t="s">
        <v>56</v>
      </c>
      <c r="M37" s="79"/>
      <c r="N37" s="36"/>
    </row>
    <row r="38" spans="1:14" ht="19.5" hidden="1" thickTop="1" x14ac:dyDescent="0.3">
      <c r="H38" s="5"/>
    </row>
    <row r="39" spans="1:14" hidden="1" x14ac:dyDescent="0.3">
      <c r="H39" s="5"/>
    </row>
    <row r="40" spans="1:14" x14ac:dyDescent="0.3">
      <c r="H40" s="5"/>
    </row>
    <row r="41" spans="1:14" x14ac:dyDescent="0.3">
      <c r="H41" s="5"/>
    </row>
    <row r="42" spans="1:14" x14ac:dyDescent="0.3">
      <c r="H42" s="5"/>
    </row>
    <row r="43" spans="1:14" x14ac:dyDescent="0.3">
      <c r="H43" s="5"/>
    </row>
    <row r="44" spans="1:14" x14ac:dyDescent="0.3">
      <c r="H44" s="5"/>
    </row>
    <row r="45" spans="1:14" x14ac:dyDescent="0.3">
      <c r="H45" s="5"/>
    </row>
    <row r="46" spans="1:14" x14ac:dyDescent="0.3">
      <c r="H46" s="5"/>
    </row>
  </sheetData>
  <sheetProtection sheet="1" objects="1" scenarios="1" selectLockedCells="1"/>
  <mergeCells count="13">
    <mergeCell ref="H6:J6"/>
    <mergeCell ref="L6:N6"/>
    <mergeCell ref="B1:F1"/>
    <mergeCell ref="B2:F2"/>
    <mergeCell ref="B5:F5"/>
    <mergeCell ref="H5:J5"/>
    <mergeCell ref="L5:N5"/>
    <mergeCell ref="H13:J13"/>
    <mergeCell ref="L13:N13"/>
    <mergeCell ref="H24:J24"/>
    <mergeCell ref="L24:N24"/>
    <mergeCell ref="H28:J28"/>
    <mergeCell ref="L28:N28"/>
  </mergeCells>
  <dataValidations count="3">
    <dataValidation type="list" allowBlank="1" showInputMessage="1" showErrorMessage="1" sqref="B10">
      <formula1>$H$25:$H$26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3">
      <formula1>$H$15:$H$22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3" sqref="B13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bestFit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48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58">
        <v>216</v>
      </c>
      <c r="J8" s="59">
        <v>346.23</v>
      </c>
      <c r="L8" s="32" t="s">
        <v>2</v>
      </c>
      <c r="M8" s="61">
        <v>0</v>
      </c>
      <c r="N8" s="61">
        <v>0</v>
      </c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74">
        <v>181.8</v>
      </c>
      <c r="J9" s="75">
        <v>358.96</v>
      </c>
      <c r="L9" s="35" t="s">
        <v>3</v>
      </c>
      <c r="M9" s="61">
        <v>0</v>
      </c>
      <c r="N9" s="61">
        <v>0</v>
      </c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74"/>
      <c r="J10" s="75">
        <v>0</v>
      </c>
      <c r="L10" s="35" t="s">
        <v>34</v>
      </c>
      <c r="M10" s="61">
        <v>0</v>
      </c>
      <c r="N10" s="61">
        <v>0</v>
      </c>
    </row>
    <row r="11" spans="1:14" ht="20.25" thickTop="1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60">
        <v>9</v>
      </c>
      <c r="J11" s="61">
        <v>10</v>
      </c>
      <c r="L11" s="35" t="s">
        <v>35</v>
      </c>
      <c r="M11" s="61">
        <v>0</v>
      </c>
      <c r="N11" s="61">
        <v>0</v>
      </c>
    </row>
    <row r="12" spans="1:14" ht="20.25" thickTop="1" thickBot="1" x14ac:dyDescent="0.35">
      <c r="A12" s="15" t="s">
        <v>12</v>
      </c>
      <c r="B12" s="72" t="s">
        <v>13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/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34">
        <v>0</v>
      </c>
      <c r="J15" s="34">
        <v>0</v>
      </c>
      <c r="L15" s="32" t="s">
        <v>24</v>
      </c>
      <c r="M15" s="61">
        <v>0</v>
      </c>
      <c r="N15" s="61">
        <v>0</v>
      </c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34">
        <v>135</v>
      </c>
      <c r="J16" s="34">
        <v>150</v>
      </c>
      <c r="L16" s="32" t="s">
        <v>57</v>
      </c>
      <c r="M16" s="61">
        <v>0</v>
      </c>
      <c r="N16" s="61">
        <v>0</v>
      </c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34">
        <v>0</v>
      </c>
      <c r="J17" s="34">
        <v>0</v>
      </c>
      <c r="L17" s="32" t="s">
        <v>58</v>
      </c>
      <c r="M17" s="61">
        <v>0</v>
      </c>
      <c r="N17" s="61">
        <v>0</v>
      </c>
    </row>
    <row r="18" spans="1:14" ht="19.5" thickBot="1" x14ac:dyDescent="0.35">
      <c r="A18" s="15" t="s">
        <v>39</v>
      </c>
      <c r="B18" s="43">
        <f>IF($B$13="",0,VLOOKUP($B$13,MEZŐKOVÁCSHÁZA!$H$15:$J$22,VLOOKUP($B$10,MEZŐKOVÁCSHÁZA!$H$25:$I$26,2,FALSE),FALSE))</f>
        <v>135</v>
      </c>
      <c r="C18" s="62">
        <f>ROUND(ABS($B$15),2)</f>
        <v>1</v>
      </c>
      <c r="D18" s="44">
        <f>ROUND(C18*B18,0)</f>
        <v>135</v>
      </c>
      <c r="E18" s="44">
        <f>ROUND(D18*27%,0)</f>
        <v>36</v>
      </c>
      <c r="F18" s="45">
        <f>ROUND(D18+E18,0)</f>
        <v>171</v>
      </c>
      <c r="H18" s="32" t="s">
        <v>52</v>
      </c>
      <c r="I18" s="34">
        <v>0</v>
      </c>
      <c r="J18" s="34">
        <v>300</v>
      </c>
      <c r="L18" s="32" t="s">
        <v>52</v>
      </c>
      <c r="M18" s="61">
        <v>0</v>
      </c>
      <c r="N18" s="61">
        <v>0</v>
      </c>
    </row>
    <row r="19" spans="1:14" ht="19.5" thickBot="1" x14ac:dyDescent="0.35">
      <c r="A19" s="15" t="s">
        <v>38</v>
      </c>
      <c r="B19" s="43">
        <f>IF($B$13="",0,VLOOKUP($B$13,MEZŐKOVÁCSHÁZA!$H$30:$J$37,VLOOKUP($B$10,MEZŐKOVÁCSHÁZA!$H$25:$I$26,2,FALSE),FALSE))</f>
        <v>0</v>
      </c>
      <c r="C19" s="62">
        <f>ROUND(ABS($B$15),2)</f>
        <v>1</v>
      </c>
      <c r="D19" s="44">
        <f>ROUND(C19*B19,0)</f>
        <v>0</v>
      </c>
      <c r="E19" s="44">
        <f>ROUND(D19*27%,0)</f>
        <v>0</v>
      </c>
      <c r="F19" s="45">
        <f>ROUND(D19+E19,0)</f>
        <v>0</v>
      </c>
      <c r="H19" s="32" t="s">
        <v>53</v>
      </c>
      <c r="I19" s="34">
        <v>0</v>
      </c>
      <c r="J19" s="34">
        <v>400</v>
      </c>
      <c r="L19" s="32" t="s">
        <v>53</v>
      </c>
      <c r="M19" s="61">
        <v>0</v>
      </c>
      <c r="N19" s="61">
        <v>0</v>
      </c>
    </row>
    <row r="20" spans="1:14" ht="19.5" thickBot="1" x14ac:dyDescent="0.35">
      <c r="A20" s="15" t="s">
        <v>37</v>
      </c>
      <c r="B20" s="43">
        <f>IF($B$11="Igen",IF($B$10=MEZŐKOVÁCSHÁZA!$I$7,MEZŐKOVÁCSHÁZA!$I$8,MEZŐKOVÁCSHÁZA!$J$8),0)</f>
        <v>216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34">
        <v>0</v>
      </c>
      <c r="J20" s="34">
        <v>500</v>
      </c>
      <c r="L20" s="32" t="s">
        <v>54</v>
      </c>
      <c r="M20" s="61">
        <v>0</v>
      </c>
      <c r="N20" s="61">
        <v>0</v>
      </c>
    </row>
    <row r="21" spans="1:14" ht="19.5" thickBot="1" x14ac:dyDescent="0.35">
      <c r="A21" s="18" t="s">
        <v>40</v>
      </c>
      <c r="B21" s="46">
        <f>IF($B$12=GYULA!$J$25,IF($B$10=MEZŐKOVÁCSHÁZA!$I$7,MEZŐKOVÁCSHÁZA!$I$9,MEZŐKOVÁCSHÁZA!$J$9),0)</f>
        <v>181.8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34">
        <v>0</v>
      </c>
      <c r="J21" s="34">
        <v>0</v>
      </c>
      <c r="L21" s="32" t="s">
        <v>55</v>
      </c>
      <c r="M21" s="61">
        <v>0</v>
      </c>
      <c r="N21" s="61">
        <v>0</v>
      </c>
    </row>
    <row r="22" spans="1:14" ht="19.5" thickBot="1" x14ac:dyDescent="0.35">
      <c r="A22" s="82" t="s">
        <v>62</v>
      </c>
      <c r="B22" s="83"/>
      <c r="C22" s="84"/>
      <c r="D22" s="85">
        <f>SUM(D18:D21)</f>
        <v>135</v>
      </c>
      <c r="E22" s="86">
        <f>SUM(E18:E21)</f>
        <v>36</v>
      </c>
      <c r="F22" s="87">
        <f>SUM(F18:F21)</f>
        <v>171</v>
      </c>
      <c r="H22" s="35" t="s">
        <v>56</v>
      </c>
      <c r="I22" s="34">
        <v>0</v>
      </c>
      <c r="J22" s="34">
        <v>0</v>
      </c>
      <c r="L22" s="35" t="s">
        <v>56</v>
      </c>
      <c r="M22" s="61">
        <v>0</v>
      </c>
      <c r="N22" s="61">
        <v>0</v>
      </c>
    </row>
    <row r="23" spans="1:14" ht="20.25" thickTop="1" thickBot="1" x14ac:dyDescent="0.35">
      <c r="A23" s="69" t="s">
        <v>61</v>
      </c>
      <c r="B23" s="70"/>
      <c r="C23" s="69"/>
      <c r="D23" s="69"/>
      <c r="E23" s="69"/>
      <c r="F23" s="71"/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80" t="s">
        <v>41</v>
      </c>
      <c r="B24" s="3"/>
      <c r="C24" s="1"/>
      <c r="D24" s="1"/>
      <c r="E24" s="1"/>
      <c r="F24" s="66"/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19.5" hidden="1" thickBot="1" x14ac:dyDescent="0.35">
      <c r="B25" s="3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hidden="1" thickBot="1" x14ac:dyDescent="0.35">
      <c r="B26" s="3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20.25" hidden="1" thickTop="1" thickBot="1" x14ac:dyDescent="0.35">
      <c r="B27" s="3"/>
    </row>
    <row r="28" spans="1:14" ht="20.25" hidden="1" thickTop="1" thickBot="1" x14ac:dyDescent="0.35">
      <c r="H28" s="88"/>
      <c r="I28" s="89"/>
      <c r="J28" s="90"/>
      <c r="L28" s="88" t="s">
        <v>11</v>
      </c>
      <c r="M28" s="89"/>
      <c r="N28" s="90"/>
    </row>
    <row r="29" spans="1:14" ht="19.5" hidden="1" thickBot="1" x14ac:dyDescent="0.35">
      <c r="B29" s="4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19.5" hidden="1" thickBot="1" x14ac:dyDescent="0.35">
      <c r="H30" s="32" t="s">
        <v>24</v>
      </c>
      <c r="I30" s="61">
        <v>0</v>
      </c>
      <c r="J30" s="61">
        <v>0</v>
      </c>
      <c r="L30" s="32" t="s">
        <v>24</v>
      </c>
      <c r="M30" s="61">
        <v>0</v>
      </c>
      <c r="N30" s="61">
        <v>0</v>
      </c>
    </row>
    <row r="31" spans="1:14" ht="19.5" hidden="1" thickBot="1" x14ac:dyDescent="0.35">
      <c r="H31" s="32" t="s">
        <v>57</v>
      </c>
      <c r="I31" s="61">
        <v>0</v>
      </c>
      <c r="J31" s="61">
        <v>0</v>
      </c>
      <c r="L31" s="32" t="s">
        <v>57</v>
      </c>
      <c r="M31" s="61">
        <v>0</v>
      </c>
      <c r="N31" s="61">
        <v>0</v>
      </c>
    </row>
    <row r="32" spans="1:14" ht="19.5" hidden="1" thickBot="1" x14ac:dyDescent="0.35">
      <c r="A32" s="20" t="s">
        <v>6</v>
      </c>
      <c r="B32" s="21" t="s">
        <v>28</v>
      </c>
      <c r="C32" s="22" t="s">
        <v>7</v>
      </c>
      <c r="D32" s="22" t="s">
        <v>19</v>
      </c>
      <c r="E32" s="22" t="s">
        <v>20</v>
      </c>
      <c r="F32" s="23" t="s">
        <v>29</v>
      </c>
      <c r="H32" s="32" t="s">
        <v>58</v>
      </c>
      <c r="I32" s="61">
        <v>0</v>
      </c>
      <c r="J32" s="61">
        <v>0</v>
      </c>
      <c r="L32" s="32" t="s">
        <v>58</v>
      </c>
      <c r="M32" s="61">
        <v>0</v>
      </c>
      <c r="N32" s="61">
        <v>0</v>
      </c>
    </row>
    <row r="33" spans="1:14" ht="19.5" hidden="1" thickBot="1" x14ac:dyDescent="0.35">
      <c r="A33" s="15" t="s">
        <v>8</v>
      </c>
      <c r="B33" s="43">
        <f>IF($B$13="",0,VLOOKUP($B$13,MEZŐKOVÁCSHÁZA!$L$15:$N$22,VLOOKUP($B$10,MEZŐKOVÁCSHÁZA!$L$25:$M$26,2,FALSE),FALSE))</f>
        <v>0</v>
      </c>
      <c r="C33" s="62">
        <f>ROUND(ABS($B$15),2)</f>
        <v>1</v>
      </c>
      <c r="D33" s="44">
        <f>ROUND(C33*B33,0)</f>
        <v>0</v>
      </c>
      <c r="E33" s="44">
        <f>ROUND(D33*27%,0)</f>
        <v>0</v>
      </c>
      <c r="F33" s="45">
        <f>ROUND(D33+E33,0)</f>
        <v>0</v>
      </c>
      <c r="H33" s="32" t="s">
        <v>52</v>
      </c>
      <c r="I33" s="61">
        <v>0</v>
      </c>
      <c r="J33" s="61">
        <v>0</v>
      </c>
      <c r="L33" s="32" t="s">
        <v>52</v>
      </c>
      <c r="M33" s="61">
        <v>0</v>
      </c>
      <c r="N33" s="61">
        <v>0</v>
      </c>
    </row>
    <row r="34" spans="1:14" ht="19.5" hidden="1" thickBot="1" x14ac:dyDescent="0.35">
      <c r="A34" s="15" t="s">
        <v>38</v>
      </c>
      <c r="B34" s="43">
        <f>IF($B$13="",0,VLOOKUP($B$13,MEZŐKOVÁCSHÁZA!$L$30:$N$37,VLOOKUP($B$10,MEZŐKOVÁCSHÁZA!$L$25:$M$26,2,FALSE),FALSE))</f>
        <v>0</v>
      </c>
      <c r="C34" s="62">
        <f>ROUND(ABS($B$15),2)</f>
        <v>1</v>
      </c>
      <c r="D34" s="44">
        <f>ROUND(C34*B34,0)</f>
        <v>0</v>
      </c>
      <c r="E34" s="44">
        <f>ROUND(D34*27%,0)</f>
        <v>0</v>
      </c>
      <c r="F34" s="45">
        <f>ROUND(D34+E34,0)</f>
        <v>0</v>
      </c>
      <c r="H34" s="32" t="s">
        <v>53</v>
      </c>
      <c r="I34" s="61">
        <v>0</v>
      </c>
      <c r="J34" s="61">
        <v>0</v>
      </c>
      <c r="L34" s="32" t="s">
        <v>53</v>
      </c>
      <c r="M34" s="61">
        <v>0</v>
      </c>
      <c r="N34" s="61">
        <v>0</v>
      </c>
    </row>
    <row r="35" spans="1:14" ht="19.5" hidden="1" thickBot="1" x14ac:dyDescent="0.35">
      <c r="A35" s="15" t="s">
        <v>16</v>
      </c>
      <c r="B35" s="43">
        <f>IF($B$11="Igen",IF($B$10=MEZŐKOVÁCSHÁZA!$M$7,MEZŐKOVÁCSHÁZA!$M$8,MEZŐKOVÁCSHÁZA!$N$8),0)</f>
        <v>0</v>
      </c>
      <c r="C35" s="63">
        <f>IF($B$11=GYULA!$J$25,ROUND(ABS($B$14),2),0)</f>
        <v>0</v>
      </c>
      <c r="D35" s="44">
        <f>ROUND(C35*B35,0)</f>
        <v>0</v>
      </c>
      <c r="E35" s="44">
        <f>ROUND(D35*27%,0)</f>
        <v>0</v>
      </c>
      <c r="F35" s="45">
        <f>ROUND(D35+E35,0)</f>
        <v>0</v>
      </c>
      <c r="H35" s="32" t="s">
        <v>54</v>
      </c>
      <c r="I35" s="61">
        <v>0</v>
      </c>
      <c r="J35" s="61">
        <v>0</v>
      </c>
      <c r="L35" s="32" t="s">
        <v>54</v>
      </c>
      <c r="M35" s="61">
        <v>0</v>
      </c>
      <c r="N35" s="61">
        <v>0</v>
      </c>
    </row>
    <row r="36" spans="1:14" ht="19.5" hidden="1" thickBot="1" x14ac:dyDescent="0.35">
      <c r="A36" s="18" t="s">
        <v>15</v>
      </c>
      <c r="B36" s="46">
        <f>IF($B$11="Igen",IF($B$10=MEZŐKOVÁCSHÁZA!$M$7,MEZŐKOVÁCSHÁZA!$M$9,MEZŐKOVÁCSHÁZA!$N$9),0)</f>
        <v>0</v>
      </c>
      <c r="C36" s="64">
        <f>IF($B$12=GYULA!$J$25,ROUND(ABS($B$14),2),0)</f>
        <v>0</v>
      </c>
      <c r="D36" s="47">
        <f>ROUND(C36*B36,0)</f>
        <v>0</v>
      </c>
      <c r="E36" s="47">
        <f>ROUND(D36*27%,0)</f>
        <v>0</v>
      </c>
      <c r="F36" s="48">
        <f>ROUND(D36+E36,0)</f>
        <v>0</v>
      </c>
      <c r="H36" s="32" t="s">
        <v>55</v>
      </c>
      <c r="I36" s="61">
        <v>0</v>
      </c>
      <c r="J36" s="61">
        <v>0</v>
      </c>
      <c r="L36" s="32" t="s">
        <v>55</v>
      </c>
      <c r="M36" s="61">
        <v>0</v>
      </c>
      <c r="N36" s="61">
        <v>0</v>
      </c>
    </row>
    <row r="37" spans="1:14" ht="19.5" hidden="1" thickBot="1" x14ac:dyDescent="0.35">
      <c r="A37" s="28" t="s">
        <v>32</v>
      </c>
      <c r="B37" s="29"/>
      <c r="C37" s="30"/>
      <c r="D37" s="67">
        <f>SUM(D33:D36)</f>
        <v>0</v>
      </c>
      <c r="E37" s="68">
        <f>SUM(E33:E36)</f>
        <v>0</v>
      </c>
      <c r="F37" s="57">
        <f>SUM(F33:F36)</f>
        <v>0</v>
      </c>
      <c r="H37" s="35" t="s">
        <v>56</v>
      </c>
      <c r="I37" s="61">
        <v>0</v>
      </c>
      <c r="J37" s="61">
        <v>0</v>
      </c>
      <c r="L37" s="35" t="s">
        <v>56</v>
      </c>
      <c r="M37" s="61">
        <v>0</v>
      </c>
      <c r="N37" s="61">
        <v>0</v>
      </c>
    </row>
    <row r="38" spans="1:14" ht="19.5" hidden="1" thickTop="1" x14ac:dyDescent="0.3">
      <c r="H38" s="5"/>
    </row>
    <row r="39" spans="1:14" x14ac:dyDescent="0.3">
      <c r="H39" s="5"/>
    </row>
    <row r="40" spans="1:14" x14ac:dyDescent="0.3">
      <c r="H40" s="5"/>
    </row>
    <row r="41" spans="1:14" x14ac:dyDescent="0.3">
      <c r="H41" s="5"/>
    </row>
    <row r="42" spans="1:14" x14ac:dyDescent="0.3">
      <c r="H42" s="5"/>
    </row>
    <row r="43" spans="1:14" x14ac:dyDescent="0.3">
      <c r="H43" s="5"/>
    </row>
    <row r="44" spans="1:14" x14ac:dyDescent="0.3">
      <c r="H44" s="5"/>
    </row>
    <row r="45" spans="1:14" x14ac:dyDescent="0.3">
      <c r="H45" s="5"/>
    </row>
    <row r="46" spans="1:14" x14ac:dyDescent="0.3">
      <c r="H46" s="5"/>
    </row>
  </sheetData>
  <sheetProtection algorithmName="SHA-512" hashValue="571hw5/LUP8J6kJZaVrYmAS09g9MQNmoJ/CYFbvCYLtjGyIpomSvgIXOwWPy7k0IQWCthIZMDk2+U3c1s83VhQ==" saltValue="9ZnhbtMHDqaaQb5ESQwLUQ==" spinCount="100000" sheet="1" objects="1" scenarios="1" selectLockedCells="1"/>
  <mergeCells count="13">
    <mergeCell ref="H6:J6"/>
    <mergeCell ref="L6:N6"/>
    <mergeCell ref="B1:F1"/>
    <mergeCell ref="B2:F2"/>
    <mergeCell ref="B5:F5"/>
    <mergeCell ref="H5:J5"/>
    <mergeCell ref="L5:N5"/>
    <mergeCell ref="H13:J13"/>
    <mergeCell ref="L13:N13"/>
    <mergeCell ref="H24:J24"/>
    <mergeCell ref="L24:N24"/>
    <mergeCell ref="H28:J28"/>
    <mergeCell ref="L28:N28"/>
  </mergeCells>
  <dataValidations count="3">
    <dataValidation type="list" allowBlank="1" showInputMessage="1" showErrorMessage="1" sqref="B10">
      <formula1>$H$25:$H$26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3">
      <formula1>$H$15:$H$22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0" sqref="B10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bestFit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49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58">
        <v>151.19999999999999</v>
      </c>
      <c r="J8" s="58">
        <v>168</v>
      </c>
      <c r="L8" s="32" t="s">
        <v>2</v>
      </c>
      <c r="M8" s="33">
        <v>0</v>
      </c>
      <c r="N8" s="33">
        <v>0</v>
      </c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33">
        <v>0</v>
      </c>
      <c r="J9" s="33">
        <v>0</v>
      </c>
      <c r="L9" s="35" t="s">
        <v>3</v>
      </c>
      <c r="M9" s="33">
        <v>0</v>
      </c>
      <c r="N9" s="33">
        <v>0</v>
      </c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33">
        <v>0</v>
      </c>
      <c r="J10" s="33">
        <v>0</v>
      </c>
      <c r="L10" s="35" t="s">
        <v>34</v>
      </c>
      <c r="M10" s="33">
        <v>0</v>
      </c>
      <c r="N10" s="33">
        <v>0</v>
      </c>
    </row>
    <row r="11" spans="1:14" ht="19.5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33">
        <v>0</v>
      </c>
      <c r="J11" s="33">
        <v>0</v>
      </c>
      <c r="L11" s="35" t="s">
        <v>35</v>
      </c>
      <c r="M11" s="33">
        <v>0</v>
      </c>
      <c r="N11" s="33">
        <v>0</v>
      </c>
    </row>
    <row r="12" spans="1:14" ht="20.25" thickTop="1" thickBot="1" x14ac:dyDescent="0.35">
      <c r="A12" s="15" t="s">
        <v>12</v>
      </c>
      <c r="B12" s="72" t="s">
        <v>14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/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33">
        <v>0</v>
      </c>
      <c r="J15" s="33">
        <v>0</v>
      </c>
      <c r="L15" s="32" t="s">
        <v>24</v>
      </c>
      <c r="M15" s="33">
        <v>0</v>
      </c>
      <c r="N15" s="33">
        <v>0</v>
      </c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33">
        <v>0</v>
      </c>
      <c r="J16" s="33">
        <v>0</v>
      </c>
      <c r="L16" s="32" t="s">
        <v>57</v>
      </c>
      <c r="M16" s="33">
        <v>0</v>
      </c>
      <c r="N16" s="33">
        <v>0</v>
      </c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33">
        <v>0</v>
      </c>
      <c r="J17" s="33">
        <v>0</v>
      </c>
      <c r="L17" s="32" t="s">
        <v>58</v>
      </c>
      <c r="M17" s="33">
        <v>0</v>
      </c>
      <c r="N17" s="33">
        <v>0</v>
      </c>
    </row>
    <row r="18" spans="1:14" ht="19.5" thickBot="1" x14ac:dyDescent="0.35">
      <c r="A18" s="15" t="s">
        <v>39</v>
      </c>
      <c r="B18" s="43">
        <f>IF($B$13="",0,VLOOKUP($B$13,NAGYBÁNHEGYES!$H$15:$J$22,VLOOKUP($B$10,NAGYBÁNHEGYES!$H$25:$I$26,2,FALSE),FALSE))</f>
        <v>0</v>
      </c>
      <c r="C18" s="62">
        <f>ROUND(ABS($B$15),2)</f>
        <v>1</v>
      </c>
      <c r="D18" s="44">
        <f>ROUND(C18*B18,0)</f>
        <v>0</v>
      </c>
      <c r="E18" s="44">
        <f>ROUND(D18*27%,0)</f>
        <v>0</v>
      </c>
      <c r="F18" s="45">
        <f>ROUND(D18+E18,0)</f>
        <v>0</v>
      </c>
      <c r="H18" s="32" t="s">
        <v>52</v>
      </c>
      <c r="I18" s="33">
        <v>0</v>
      </c>
      <c r="J18" s="33">
        <v>0</v>
      </c>
      <c r="L18" s="32" t="s">
        <v>52</v>
      </c>
      <c r="M18" s="33">
        <v>0</v>
      </c>
      <c r="N18" s="33">
        <v>0</v>
      </c>
    </row>
    <row r="19" spans="1:14" ht="19.5" thickBot="1" x14ac:dyDescent="0.35">
      <c r="A19" s="15" t="s">
        <v>38</v>
      </c>
      <c r="B19" s="43">
        <f>IF($B$13="",0,VLOOKUP($B$13,NAGYBÁNHEGYES!$H$30:$J$37,VLOOKUP($B$10,NAGYBÁNHEGYES!$H$25:$I$26,2,FALSE),FALSE))</f>
        <v>0</v>
      </c>
      <c r="C19" s="62">
        <f>ROUND(ABS($B$15),2)</f>
        <v>1</v>
      </c>
      <c r="D19" s="44">
        <f>ROUND(C19*B19,0)</f>
        <v>0</v>
      </c>
      <c r="E19" s="44">
        <f>ROUND(D19*27%,0)</f>
        <v>0</v>
      </c>
      <c r="F19" s="45">
        <f>ROUND(D19+E19,0)</f>
        <v>0</v>
      </c>
      <c r="H19" s="32" t="s">
        <v>53</v>
      </c>
      <c r="I19" s="33">
        <v>0</v>
      </c>
      <c r="J19" s="33">
        <v>0</v>
      </c>
      <c r="L19" s="32" t="s">
        <v>53</v>
      </c>
      <c r="M19" s="33">
        <v>0</v>
      </c>
      <c r="N19" s="33">
        <v>0</v>
      </c>
    </row>
    <row r="20" spans="1:14" ht="19.5" thickBot="1" x14ac:dyDescent="0.35">
      <c r="A20" s="15" t="s">
        <v>37</v>
      </c>
      <c r="B20" s="43">
        <f>IF($B$11="Igen",IF($B$10=NAGYBÁNHEGYES!$I$7,NAGYBÁNHEGYES!$I$8,GYULA!$J$8),0)</f>
        <v>151.19999999999999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33">
        <v>0</v>
      </c>
      <c r="J20" s="33">
        <v>0</v>
      </c>
      <c r="L20" s="32" t="s">
        <v>54</v>
      </c>
      <c r="M20" s="33">
        <v>0</v>
      </c>
      <c r="N20" s="33">
        <v>0</v>
      </c>
    </row>
    <row r="21" spans="1:14" ht="19.5" thickBot="1" x14ac:dyDescent="0.35">
      <c r="A21" s="18" t="s">
        <v>40</v>
      </c>
      <c r="B21" s="46">
        <f>IF($B$12=GYULA!$J$25,IF($B$10=NAGYBÁNHEGYES!$I$7,NAGYBÁNHEGYES!$I$9,NAGYBÁNHEGYES!$J$9),0)</f>
        <v>0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33">
        <v>0</v>
      </c>
      <c r="J21" s="33">
        <v>0</v>
      </c>
      <c r="L21" s="32" t="s">
        <v>55</v>
      </c>
      <c r="M21" s="33">
        <v>0</v>
      </c>
      <c r="N21" s="33">
        <v>0</v>
      </c>
    </row>
    <row r="22" spans="1:14" ht="19.5" thickBot="1" x14ac:dyDescent="0.35">
      <c r="A22" s="82" t="s">
        <v>62</v>
      </c>
      <c r="B22" s="83"/>
      <c r="C22" s="84"/>
      <c r="D22" s="85">
        <f>SUM(D18:D21)</f>
        <v>0</v>
      </c>
      <c r="E22" s="86">
        <f>SUM(E18:E21)</f>
        <v>0</v>
      </c>
      <c r="F22" s="87">
        <f>SUM(F18:F21)</f>
        <v>0</v>
      </c>
      <c r="H22" s="35" t="s">
        <v>56</v>
      </c>
      <c r="I22" s="33">
        <v>0</v>
      </c>
      <c r="J22" s="33">
        <v>0</v>
      </c>
      <c r="L22" s="35" t="s">
        <v>56</v>
      </c>
      <c r="M22" s="33">
        <v>0</v>
      </c>
      <c r="N22" s="33">
        <v>0</v>
      </c>
    </row>
    <row r="23" spans="1:14" ht="20.25" thickTop="1" thickBot="1" x14ac:dyDescent="0.35">
      <c r="A23" s="69" t="s">
        <v>61</v>
      </c>
      <c r="B23" s="70"/>
      <c r="C23" s="69"/>
      <c r="D23" s="69"/>
      <c r="E23" s="69"/>
      <c r="F23" s="71"/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80" t="s">
        <v>41</v>
      </c>
      <c r="B24" s="3"/>
      <c r="C24" s="1"/>
      <c r="D24" s="1"/>
      <c r="E24" s="1"/>
      <c r="F24" s="66"/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19.5" thickBot="1" x14ac:dyDescent="0.35">
      <c r="B25" s="3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hidden="1" thickBot="1" x14ac:dyDescent="0.35">
      <c r="B26" s="3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20.25" hidden="1" thickTop="1" thickBot="1" x14ac:dyDescent="0.35">
      <c r="B27" s="3"/>
    </row>
    <row r="28" spans="1:14" ht="20.25" hidden="1" thickTop="1" thickBot="1" x14ac:dyDescent="0.35">
      <c r="H28" s="88"/>
      <c r="I28" s="89"/>
      <c r="J28" s="90"/>
      <c r="L28" s="88" t="s">
        <v>11</v>
      </c>
      <c r="M28" s="89"/>
      <c r="N28" s="90"/>
    </row>
    <row r="29" spans="1:14" ht="19.5" hidden="1" thickBot="1" x14ac:dyDescent="0.35">
      <c r="B29" s="4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19.5" hidden="1" thickBot="1" x14ac:dyDescent="0.35">
      <c r="H30" s="32" t="s">
        <v>24</v>
      </c>
      <c r="I30" s="33">
        <v>0</v>
      </c>
      <c r="J30" s="33">
        <v>0</v>
      </c>
      <c r="L30" s="32" t="s">
        <v>24</v>
      </c>
      <c r="M30" s="33">
        <v>0</v>
      </c>
      <c r="N30" s="33">
        <v>0</v>
      </c>
    </row>
    <row r="31" spans="1:14" ht="19.5" hidden="1" thickBot="1" x14ac:dyDescent="0.35">
      <c r="H31" s="32" t="s">
        <v>57</v>
      </c>
      <c r="I31" s="33">
        <v>0</v>
      </c>
      <c r="J31" s="33">
        <v>0</v>
      </c>
      <c r="L31" s="32" t="s">
        <v>57</v>
      </c>
      <c r="M31" s="33">
        <v>0</v>
      </c>
      <c r="N31" s="33">
        <v>0</v>
      </c>
    </row>
    <row r="32" spans="1:14" ht="19.5" hidden="1" thickBot="1" x14ac:dyDescent="0.35">
      <c r="A32" s="20" t="s">
        <v>6</v>
      </c>
      <c r="B32" s="21" t="s">
        <v>28</v>
      </c>
      <c r="C32" s="22" t="s">
        <v>7</v>
      </c>
      <c r="D32" s="22" t="s">
        <v>19</v>
      </c>
      <c r="E32" s="22" t="s">
        <v>20</v>
      </c>
      <c r="F32" s="23" t="s">
        <v>29</v>
      </c>
      <c r="H32" s="32" t="s">
        <v>58</v>
      </c>
      <c r="I32" s="33">
        <v>0</v>
      </c>
      <c r="J32" s="33">
        <v>0</v>
      </c>
      <c r="L32" s="32" t="s">
        <v>58</v>
      </c>
      <c r="M32" s="33">
        <v>0</v>
      </c>
      <c r="N32" s="33">
        <v>0</v>
      </c>
    </row>
    <row r="33" spans="1:14" ht="19.5" hidden="1" thickBot="1" x14ac:dyDescent="0.35">
      <c r="A33" s="15" t="s">
        <v>8</v>
      </c>
      <c r="B33" s="43">
        <f>IF($B$13="",0,VLOOKUP($B$13,NAGYBÁNHEGYES!$L$15:$N$22,VLOOKUP($B$10,NAGYBÁNHEGYES!$L$25:$M$26,2,FALSE),FALSE))</f>
        <v>0</v>
      </c>
      <c r="C33" s="62">
        <f>ROUND(ABS($B$15),2)</f>
        <v>1</v>
      </c>
      <c r="D33" s="44">
        <f>ROUND(C33*B33,0)</f>
        <v>0</v>
      </c>
      <c r="E33" s="44">
        <f>ROUND(D33*27%,0)</f>
        <v>0</v>
      </c>
      <c r="F33" s="45">
        <f>ROUND(D33+E33,0)</f>
        <v>0</v>
      </c>
      <c r="H33" s="32" t="s">
        <v>52</v>
      </c>
      <c r="I33" s="33">
        <v>0</v>
      </c>
      <c r="J33" s="33">
        <v>0</v>
      </c>
      <c r="L33" s="32" t="s">
        <v>52</v>
      </c>
      <c r="M33" s="33">
        <v>0</v>
      </c>
      <c r="N33" s="33">
        <v>0</v>
      </c>
    </row>
    <row r="34" spans="1:14" ht="19.5" hidden="1" thickBot="1" x14ac:dyDescent="0.35">
      <c r="A34" s="15" t="s">
        <v>38</v>
      </c>
      <c r="B34" s="43">
        <f>IF($B$13="",0,VLOOKUP($B$13,NAGYBÁNHEGYES!$L$30:$N$37,VLOOKUP($B$10,NAGYBÁNHEGYES!$L$25:$M$26,2,FALSE),FALSE))</f>
        <v>0</v>
      </c>
      <c r="C34" s="62">
        <f>ROUND(ABS($B$15),2)</f>
        <v>1</v>
      </c>
      <c r="D34" s="44">
        <f>ROUND(C34*B34,0)</f>
        <v>0</v>
      </c>
      <c r="E34" s="44">
        <f>ROUND(D34*27%,0)</f>
        <v>0</v>
      </c>
      <c r="F34" s="45">
        <f>ROUND(D34+E34,0)</f>
        <v>0</v>
      </c>
      <c r="H34" s="32" t="s">
        <v>53</v>
      </c>
      <c r="I34" s="33">
        <v>0</v>
      </c>
      <c r="J34" s="33">
        <v>0</v>
      </c>
      <c r="L34" s="32" t="s">
        <v>53</v>
      </c>
      <c r="M34" s="33">
        <v>0</v>
      </c>
      <c r="N34" s="33">
        <v>0</v>
      </c>
    </row>
    <row r="35" spans="1:14" ht="19.5" hidden="1" thickBot="1" x14ac:dyDescent="0.35">
      <c r="A35" s="15" t="s">
        <v>16</v>
      </c>
      <c r="B35" s="43">
        <f>IF($B$11="Igen",IF($B$10=NAGYBÁNHEGYES!$M$7,NAGYBÁNHEGYES!$M$8,NAGYBÁNHEGYES!$N$8),0)</f>
        <v>0</v>
      </c>
      <c r="C35" s="63">
        <f>IF($B$11=GYULA!$J$25,ROUND(ABS($B$14),2),0)</f>
        <v>0</v>
      </c>
      <c r="D35" s="44">
        <f>ROUND(C35*B35,0)</f>
        <v>0</v>
      </c>
      <c r="E35" s="44">
        <f>ROUND(D35*27%,0)</f>
        <v>0</v>
      </c>
      <c r="F35" s="45">
        <f>ROUND(D35+E35,0)</f>
        <v>0</v>
      </c>
      <c r="H35" s="32" t="s">
        <v>54</v>
      </c>
      <c r="I35" s="33">
        <v>0</v>
      </c>
      <c r="J35" s="33">
        <v>0</v>
      </c>
      <c r="L35" s="32" t="s">
        <v>54</v>
      </c>
      <c r="M35" s="33">
        <v>0</v>
      </c>
      <c r="N35" s="33">
        <v>0</v>
      </c>
    </row>
    <row r="36" spans="1:14" ht="19.5" hidden="1" thickBot="1" x14ac:dyDescent="0.35">
      <c r="A36" s="18" t="s">
        <v>15</v>
      </c>
      <c r="B36" s="46">
        <f>IF($B$11="Igen",IF($B$10=NAGYBÁNHEGYES!$M$7,NAGYBÁNHEGYES!$M$9,NAGYBÁNHEGYES!$N$9),0)</f>
        <v>0</v>
      </c>
      <c r="C36" s="64">
        <f>IF($B$12=GYULA!$J$25,ROUND(ABS($B$14),2),0)</f>
        <v>0</v>
      </c>
      <c r="D36" s="47">
        <f>ROUND(C36*B36,0)</f>
        <v>0</v>
      </c>
      <c r="E36" s="47">
        <f>ROUND(D36*27%,0)</f>
        <v>0</v>
      </c>
      <c r="F36" s="48">
        <f>ROUND(D36+E36,0)</f>
        <v>0</v>
      </c>
      <c r="H36" s="32" t="s">
        <v>55</v>
      </c>
      <c r="I36" s="33">
        <v>0</v>
      </c>
      <c r="J36" s="33">
        <v>0</v>
      </c>
      <c r="L36" s="32" t="s">
        <v>55</v>
      </c>
      <c r="M36" s="33">
        <v>0</v>
      </c>
      <c r="N36" s="33">
        <v>0</v>
      </c>
    </row>
    <row r="37" spans="1:14" ht="19.5" hidden="1" thickBot="1" x14ac:dyDescent="0.35">
      <c r="A37" s="28" t="s">
        <v>32</v>
      </c>
      <c r="B37" s="29"/>
      <c r="C37" s="30"/>
      <c r="D37" s="67">
        <f>SUM(D33:D36)</f>
        <v>0</v>
      </c>
      <c r="E37" s="68">
        <f>SUM(E33:E36)</f>
        <v>0</v>
      </c>
      <c r="F37" s="57">
        <f>SUM(F33:F36)</f>
        <v>0</v>
      </c>
      <c r="H37" s="35" t="s">
        <v>56</v>
      </c>
      <c r="I37" s="33">
        <v>0</v>
      </c>
      <c r="J37" s="33">
        <v>0</v>
      </c>
      <c r="L37" s="35" t="s">
        <v>56</v>
      </c>
      <c r="M37" s="33">
        <v>0</v>
      </c>
      <c r="N37" s="33">
        <v>0</v>
      </c>
    </row>
    <row r="38" spans="1:14" ht="19.5" hidden="1" thickTop="1" x14ac:dyDescent="0.3">
      <c r="H38" s="5"/>
    </row>
    <row r="39" spans="1:14" hidden="1" x14ac:dyDescent="0.3">
      <c r="H39" s="5"/>
    </row>
    <row r="40" spans="1:14" hidden="1" x14ac:dyDescent="0.3">
      <c r="H40" s="5"/>
    </row>
    <row r="41" spans="1:14" hidden="1" x14ac:dyDescent="0.3">
      <c r="H41" s="5"/>
    </row>
    <row r="42" spans="1:14" x14ac:dyDescent="0.3">
      <c r="H42" s="5"/>
    </row>
    <row r="43" spans="1:14" x14ac:dyDescent="0.3">
      <c r="H43" s="5"/>
    </row>
    <row r="44" spans="1:14" x14ac:dyDescent="0.3">
      <c r="H44" s="5"/>
    </row>
    <row r="45" spans="1:14" x14ac:dyDescent="0.3">
      <c r="H45" s="5"/>
    </row>
    <row r="46" spans="1:14" x14ac:dyDescent="0.3">
      <c r="H46" s="5"/>
    </row>
  </sheetData>
  <sheetProtection algorithmName="SHA-512" hashValue="xyGADvxMGbsU8UPLKh2Cyyrl9dBtsLxaQBg/BIaS8M0O2oo9Hmx0dxEWZT+gWX5/n7qZArLNsmXEFSNaD585Gg==" saltValue="zlwafw84AmaokWiColpuWw==" spinCount="100000" sheet="1" objects="1" scenarios="1" selectLockedCells="1"/>
  <mergeCells count="13">
    <mergeCell ref="H6:J6"/>
    <mergeCell ref="L6:N6"/>
    <mergeCell ref="B1:F1"/>
    <mergeCell ref="B2:F2"/>
    <mergeCell ref="B5:F5"/>
    <mergeCell ref="H5:J5"/>
    <mergeCell ref="L5:N5"/>
    <mergeCell ref="H13:J13"/>
    <mergeCell ref="L13:N13"/>
    <mergeCell ref="H24:J24"/>
    <mergeCell ref="L24:N24"/>
    <mergeCell ref="H28:J28"/>
    <mergeCell ref="L28:N28"/>
  </mergeCells>
  <dataValidations count="3">
    <dataValidation type="list" allowBlank="1" showInputMessage="1" showErrorMessage="1" sqref="B10">
      <formula1>$H$25:$H$26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3">
      <formula1>$H$15:$H$22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0" sqref="B10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bestFit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50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75">
        <v>171.9</v>
      </c>
      <c r="J8" s="75">
        <v>224</v>
      </c>
      <c r="L8" s="32" t="s">
        <v>2</v>
      </c>
      <c r="M8" s="75">
        <v>0</v>
      </c>
      <c r="N8" s="75">
        <v>0</v>
      </c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75">
        <v>171.9</v>
      </c>
      <c r="J9" s="75">
        <v>280</v>
      </c>
      <c r="L9" s="35" t="s">
        <v>3</v>
      </c>
      <c r="M9" s="75">
        <v>0</v>
      </c>
      <c r="N9" s="75">
        <v>0</v>
      </c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75">
        <v>0</v>
      </c>
      <c r="J10" s="75">
        <v>0</v>
      </c>
      <c r="L10" s="35" t="s">
        <v>34</v>
      </c>
      <c r="M10" s="75">
        <v>0</v>
      </c>
      <c r="N10" s="75">
        <v>0</v>
      </c>
    </row>
    <row r="11" spans="1:14" ht="20.25" thickTop="1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61">
        <v>13.5</v>
      </c>
      <c r="J11" s="61">
        <v>15</v>
      </c>
      <c r="L11" s="35" t="s">
        <v>35</v>
      </c>
      <c r="M11" s="61">
        <v>0</v>
      </c>
      <c r="N11" s="61">
        <v>0</v>
      </c>
    </row>
    <row r="12" spans="1:14" ht="20.25" thickTop="1" thickBot="1" x14ac:dyDescent="0.35">
      <c r="A12" s="15" t="s">
        <v>12</v>
      </c>
      <c r="B12" s="72" t="s">
        <v>13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 t="s">
        <v>2</v>
      </c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75">
        <v>0</v>
      </c>
      <c r="J15" s="75">
        <v>0</v>
      </c>
      <c r="L15" s="32" t="s">
        <v>24</v>
      </c>
      <c r="M15" s="75">
        <v>0</v>
      </c>
      <c r="N15" s="75">
        <v>0</v>
      </c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75">
        <v>276.3</v>
      </c>
      <c r="J16" s="75">
        <v>307</v>
      </c>
      <c r="L16" s="32" t="s">
        <v>57</v>
      </c>
      <c r="M16" s="75">
        <v>0</v>
      </c>
      <c r="N16" s="75">
        <v>0</v>
      </c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75">
        <v>0</v>
      </c>
      <c r="J17" s="75">
        <v>0</v>
      </c>
      <c r="L17" s="32" t="s">
        <v>58</v>
      </c>
      <c r="M17" s="75">
        <v>0</v>
      </c>
      <c r="N17" s="75">
        <v>0</v>
      </c>
    </row>
    <row r="18" spans="1:14" ht="19.5" thickBot="1" x14ac:dyDescent="0.35">
      <c r="A18" s="15" t="s">
        <v>39</v>
      </c>
      <c r="B18" s="43">
        <f>IF($B$13="",0,VLOOKUP($B$13,ÚJKÍGYÓS!$H$15:$J$22,VLOOKUP($B$10,ÚJKÍGYÓS!$H$25:$I$26,2,FALSE),FALSE))</f>
        <v>276.3</v>
      </c>
      <c r="C18" s="62">
        <f>ROUND(ABS($B$15),2)</f>
        <v>1</v>
      </c>
      <c r="D18" s="44">
        <f>ROUND(C18*B18,0)</f>
        <v>276</v>
      </c>
      <c r="E18" s="44">
        <f>ROUND(D18*27%,0)</f>
        <v>75</v>
      </c>
      <c r="F18" s="45">
        <f>ROUND(D18+E18,0)</f>
        <v>351</v>
      </c>
      <c r="H18" s="32" t="s">
        <v>52</v>
      </c>
      <c r="I18" s="75">
        <v>0</v>
      </c>
      <c r="J18" s="75">
        <v>461</v>
      </c>
      <c r="L18" s="32" t="s">
        <v>52</v>
      </c>
      <c r="M18" s="75">
        <v>0</v>
      </c>
      <c r="N18" s="75">
        <v>0</v>
      </c>
    </row>
    <row r="19" spans="1:14" ht="19.5" thickBot="1" x14ac:dyDescent="0.35">
      <c r="A19" s="15" t="s">
        <v>38</v>
      </c>
      <c r="B19" s="43">
        <f>IF($B$13="",0,VLOOKUP($B$13,ÚJKÍGYÓS!$H$30:$J$37,VLOOKUP($B$10,ÚJKÍGYÓS!$H$25:$I$26,2,FALSE),FALSE))</f>
        <v>0</v>
      </c>
      <c r="C19" s="62">
        <f>ROUND(ABS($B$15),2)</f>
        <v>1</v>
      </c>
      <c r="D19" s="44">
        <f>ROUND(C19*B19,0)</f>
        <v>0</v>
      </c>
      <c r="E19" s="44">
        <f>ROUND(D19*27%,0)</f>
        <v>0</v>
      </c>
      <c r="F19" s="45">
        <f>ROUND(D19+E19,0)</f>
        <v>0</v>
      </c>
      <c r="H19" s="32" t="s">
        <v>53</v>
      </c>
      <c r="I19" s="75">
        <v>0</v>
      </c>
      <c r="J19" s="75">
        <v>564</v>
      </c>
      <c r="L19" s="32" t="s">
        <v>53</v>
      </c>
      <c r="M19" s="75">
        <v>0</v>
      </c>
      <c r="N19" s="75">
        <v>0</v>
      </c>
    </row>
    <row r="20" spans="1:14" ht="19.5" thickBot="1" x14ac:dyDescent="0.35">
      <c r="A20" s="15" t="s">
        <v>37</v>
      </c>
      <c r="B20" s="43">
        <f>IF($B$11="Igen",IF($B$10=ÚJKÍGYÓS!$I$7,ÚJKÍGYÓS!$I$8,ÚJKÍGYÓS!$J$8),0)</f>
        <v>171.9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75">
        <v>0</v>
      </c>
      <c r="J20" s="75">
        <v>666</v>
      </c>
      <c r="L20" s="32" t="s">
        <v>54</v>
      </c>
      <c r="M20" s="75">
        <v>0</v>
      </c>
      <c r="N20" s="75">
        <v>0</v>
      </c>
    </row>
    <row r="21" spans="1:14" ht="19.5" thickBot="1" x14ac:dyDescent="0.35">
      <c r="A21" s="18" t="s">
        <v>40</v>
      </c>
      <c r="B21" s="46">
        <f>IF($B$12=GYULA!$J$25,IF($B$10=ÚJKÍGYÓS!$I$7,ÚJKÍGYÓS!$I$9,ÚJKÍGYÓS!$J$9),0)</f>
        <v>171.9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75">
        <v>0</v>
      </c>
      <c r="J21" s="75">
        <v>0</v>
      </c>
      <c r="L21" s="32" t="s">
        <v>55</v>
      </c>
      <c r="M21" s="75">
        <v>0</v>
      </c>
      <c r="N21" s="75">
        <v>0</v>
      </c>
    </row>
    <row r="22" spans="1:14" ht="19.5" thickBot="1" x14ac:dyDescent="0.35">
      <c r="A22" s="82" t="s">
        <v>62</v>
      </c>
      <c r="B22" s="83"/>
      <c r="C22" s="84"/>
      <c r="D22" s="85">
        <f>SUM(D18:D21)</f>
        <v>276</v>
      </c>
      <c r="E22" s="86">
        <f>SUM(E18:E21)</f>
        <v>75</v>
      </c>
      <c r="F22" s="87">
        <f>SUM(F18:F21)</f>
        <v>351</v>
      </c>
      <c r="H22" s="35" t="s">
        <v>56</v>
      </c>
      <c r="I22" s="61">
        <v>0</v>
      </c>
      <c r="J22" s="61">
        <v>0</v>
      </c>
      <c r="L22" s="35" t="s">
        <v>56</v>
      </c>
      <c r="M22" s="61">
        <v>0</v>
      </c>
      <c r="N22" s="61">
        <v>0</v>
      </c>
    </row>
    <row r="23" spans="1:14" ht="20.25" thickTop="1" thickBot="1" x14ac:dyDescent="0.35">
      <c r="A23" s="69" t="s">
        <v>61</v>
      </c>
      <c r="B23" s="70"/>
      <c r="C23" s="69"/>
      <c r="D23" s="69"/>
      <c r="E23" s="69"/>
      <c r="F23" s="71"/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80" t="s">
        <v>41</v>
      </c>
      <c r="B24" s="3"/>
      <c r="C24" s="1"/>
      <c r="D24" s="1"/>
      <c r="E24" s="1"/>
      <c r="F24" s="66"/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19.5" thickBot="1" x14ac:dyDescent="0.35">
      <c r="B25" s="3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thickBot="1" x14ac:dyDescent="0.35">
      <c r="B26" s="3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20.25" thickTop="1" thickBot="1" x14ac:dyDescent="0.35">
      <c r="B27" s="3"/>
    </row>
    <row r="28" spans="1:14" ht="20.25" thickTop="1" thickBot="1" x14ac:dyDescent="0.35">
      <c r="H28" s="88" t="s">
        <v>3</v>
      </c>
      <c r="I28" s="89"/>
      <c r="J28" s="90"/>
      <c r="L28" s="88" t="s">
        <v>11</v>
      </c>
      <c r="M28" s="89"/>
      <c r="N28" s="90"/>
    </row>
    <row r="29" spans="1:14" ht="19.5" thickBot="1" x14ac:dyDescent="0.35">
      <c r="B29" s="4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19.5" thickBot="1" x14ac:dyDescent="0.35">
      <c r="H30" s="32" t="s">
        <v>24</v>
      </c>
      <c r="I30" s="75">
        <v>0</v>
      </c>
      <c r="J30" s="75">
        <v>0</v>
      </c>
      <c r="L30" s="32" t="s">
        <v>24</v>
      </c>
      <c r="M30" s="75">
        <v>0</v>
      </c>
      <c r="N30" s="75">
        <v>0</v>
      </c>
    </row>
    <row r="31" spans="1:14" ht="19.5" thickBot="1" x14ac:dyDescent="0.35">
      <c r="H31" s="32" t="s">
        <v>57</v>
      </c>
      <c r="I31" s="75">
        <v>0</v>
      </c>
      <c r="J31" s="75">
        <v>0</v>
      </c>
      <c r="L31" s="32" t="s">
        <v>57</v>
      </c>
      <c r="M31" s="75">
        <v>0</v>
      </c>
      <c r="N31" s="75">
        <v>0</v>
      </c>
    </row>
    <row r="32" spans="1:14" ht="19.5" thickBot="1" x14ac:dyDescent="0.35">
      <c r="A32" s="20" t="s">
        <v>6</v>
      </c>
      <c r="B32" s="21" t="s">
        <v>28</v>
      </c>
      <c r="C32" s="22" t="s">
        <v>7</v>
      </c>
      <c r="D32" s="22" t="s">
        <v>19</v>
      </c>
      <c r="E32" s="22" t="s">
        <v>20</v>
      </c>
      <c r="F32" s="23" t="s">
        <v>29</v>
      </c>
      <c r="H32" s="32" t="s">
        <v>58</v>
      </c>
      <c r="I32" s="75">
        <v>0</v>
      </c>
      <c r="J32" s="75">
        <v>0</v>
      </c>
      <c r="L32" s="32" t="s">
        <v>58</v>
      </c>
      <c r="M32" s="75">
        <v>0</v>
      </c>
      <c r="N32" s="75">
        <v>0</v>
      </c>
    </row>
    <row r="33" spans="1:14" ht="19.5" thickBot="1" x14ac:dyDescent="0.35">
      <c r="A33" s="15" t="s">
        <v>8</v>
      </c>
      <c r="B33" s="43">
        <f>IF($B$13="",0,VLOOKUP($B$13,ÚJKÍGYÓS!$L$15:$N$22,VLOOKUP($B$10,ÚJKÍGYÓS!$L$25:$M$26,2,FALSE),FALSE))</f>
        <v>0</v>
      </c>
      <c r="C33" s="62">
        <f>ROUND(ABS($B$15),2)</f>
        <v>1</v>
      </c>
      <c r="D33" s="44">
        <f>ROUND(C33*B33,0)</f>
        <v>0</v>
      </c>
      <c r="E33" s="44">
        <f>ROUND(D33*27%,0)</f>
        <v>0</v>
      </c>
      <c r="F33" s="45">
        <f>ROUND(D33+E33,0)</f>
        <v>0</v>
      </c>
      <c r="H33" s="32" t="s">
        <v>52</v>
      </c>
      <c r="I33" s="75">
        <v>0</v>
      </c>
      <c r="J33" s="75">
        <v>0</v>
      </c>
      <c r="L33" s="32" t="s">
        <v>52</v>
      </c>
      <c r="M33" s="75">
        <v>0</v>
      </c>
      <c r="N33" s="75">
        <v>0</v>
      </c>
    </row>
    <row r="34" spans="1:14" ht="19.5" thickBot="1" x14ac:dyDescent="0.35">
      <c r="A34" s="15" t="s">
        <v>38</v>
      </c>
      <c r="B34" s="43">
        <f>IF($B$13="",0,VLOOKUP($B$13,ÚJKÍGYÓS!$L$30:$N$37,VLOOKUP($B$10,ÚJKÍGYÓS!$L$25:$M$26,2,FALSE),FALSE))</f>
        <v>0</v>
      </c>
      <c r="C34" s="62">
        <f>ROUND(ABS($B$15),2)</f>
        <v>1</v>
      </c>
      <c r="D34" s="44">
        <f>ROUND(C34*B34,0)</f>
        <v>0</v>
      </c>
      <c r="E34" s="44">
        <f>ROUND(D34*27%,0)</f>
        <v>0</v>
      </c>
      <c r="F34" s="45">
        <f>ROUND(D34+E34,0)</f>
        <v>0</v>
      </c>
      <c r="H34" s="32" t="s">
        <v>53</v>
      </c>
      <c r="I34" s="75">
        <v>0</v>
      </c>
      <c r="J34" s="75">
        <v>0</v>
      </c>
      <c r="L34" s="32" t="s">
        <v>53</v>
      </c>
      <c r="M34" s="75">
        <v>0</v>
      </c>
      <c r="N34" s="75">
        <v>0</v>
      </c>
    </row>
    <row r="35" spans="1:14" ht="19.5" thickBot="1" x14ac:dyDescent="0.35">
      <c r="A35" s="15" t="s">
        <v>16</v>
      </c>
      <c r="B35" s="43">
        <f>IF($B$11="Igen",IF($B$10=ÚJKÍGYÓS!$M$7,ÚJKÍGYÓS!$M$8,ÚJKÍGYÓS!$N$8),0)</f>
        <v>0</v>
      </c>
      <c r="C35" s="63">
        <f>IF($B$11=GYULA!$J$25,ROUND(ABS($B$14),2),0)</f>
        <v>0</v>
      </c>
      <c r="D35" s="44">
        <f>ROUND(C35*B35,0)</f>
        <v>0</v>
      </c>
      <c r="E35" s="44">
        <f>ROUND(D35*27%,0)</f>
        <v>0</v>
      </c>
      <c r="F35" s="45">
        <f>ROUND(D35+E35,0)</f>
        <v>0</v>
      </c>
      <c r="H35" s="32" t="s">
        <v>54</v>
      </c>
      <c r="I35" s="75">
        <v>0</v>
      </c>
      <c r="J35" s="75">
        <v>0</v>
      </c>
      <c r="L35" s="32" t="s">
        <v>54</v>
      </c>
      <c r="M35" s="75">
        <v>0</v>
      </c>
      <c r="N35" s="75">
        <v>0</v>
      </c>
    </row>
    <row r="36" spans="1:14" ht="19.5" thickBot="1" x14ac:dyDescent="0.35">
      <c r="A36" s="18" t="s">
        <v>15</v>
      </c>
      <c r="B36" s="46">
        <f>IF($B$11="Igen",IF($B$10=ÚJKÍGYÓS!$M$7,ÚJKÍGYÓS!$M$9,ÚJKÍGYÓS!$N$9),0)</f>
        <v>0</v>
      </c>
      <c r="C36" s="64">
        <f>IF($B$12=GYULA!$J$25,ROUND(ABS($B$14),2),0)</f>
        <v>0</v>
      </c>
      <c r="D36" s="47">
        <f>ROUND(C36*B36,0)</f>
        <v>0</v>
      </c>
      <c r="E36" s="47">
        <f>ROUND(D36*27%,0)</f>
        <v>0</v>
      </c>
      <c r="F36" s="48">
        <f>ROUND(D36+E36,0)</f>
        <v>0</v>
      </c>
      <c r="H36" s="32" t="s">
        <v>55</v>
      </c>
      <c r="I36" s="75">
        <v>0</v>
      </c>
      <c r="J36" s="75">
        <v>0</v>
      </c>
      <c r="L36" s="32" t="s">
        <v>55</v>
      </c>
      <c r="M36" s="75">
        <v>0</v>
      </c>
      <c r="N36" s="75">
        <v>0</v>
      </c>
    </row>
    <row r="37" spans="1:14" ht="19.5" thickBot="1" x14ac:dyDescent="0.35">
      <c r="A37" s="28" t="s">
        <v>32</v>
      </c>
      <c r="B37" s="29"/>
      <c r="C37" s="30"/>
      <c r="D37" s="67">
        <f>SUM(D33:D36)</f>
        <v>0</v>
      </c>
      <c r="E37" s="68">
        <f>SUM(E33:E36)</f>
        <v>0</v>
      </c>
      <c r="F37" s="57">
        <f>SUM(F33:F36)</f>
        <v>0</v>
      </c>
      <c r="H37" s="35" t="s">
        <v>56</v>
      </c>
      <c r="I37" s="61">
        <v>0</v>
      </c>
      <c r="J37" s="61">
        <v>0</v>
      </c>
      <c r="L37" s="35" t="s">
        <v>56</v>
      </c>
      <c r="M37" s="61">
        <v>0</v>
      </c>
      <c r="N37" s="61">
        <v>0</v>
      </c>
    </row>
    <row r="38" spans="1:14" ht="19.5" thickTop="1" x14ac:dyDescent="0.3">
      <c r="H38" s="5"/>
    </row>
    <row r="39" spans="1:14" x14ac:dyDescent="0.3">
      <c r="H39" s="5"/>
    </row>
    <row r="40" spans="1:14" x14ac:dyDescent="0.3">
      <c r="H40" s="5"/>
    </row>
    <row r="41" spans="1:14" x14ac:dyDescent="0.3">
      <c r="H41" s="5"/>
    </row>
    <row r="42" spans="1:14" x14ac:dyDescent="0.3">
      <c r="H42" s="5"/>
    </row>
    <row r="43" spans="1:14" x14ac:dyDescent="0.3">
      <c r="H43" s="5"/>
    </row>
    <row r="44" spans="1:14" x14ac:dyDescent="0.3">
      <c r="H44" s="5"/>
    </row>
    <row r="45" spans="1:14" x14ac:dyDescent="0.3">
      <c r="H45" s="5"/>
    </row>
    <row r="46" spans="1:14" x14ac:dyDescent="0.3">
      <c r="H46" s="5"/>
    </row>
  </sheetData>
  <sheetProtection algorithmName="SHA-512" hashValue="H6tktP9ytg4Mj54YfoCo87l4b9vvWtj+JJ4yURk3E0u6IHkdch2ObOqLAaFd6kBk6PbpsN1wYXK5kQEh01OmTA==" saltValue="NZD9tqTHfYXZ0cMNMPBLzg==" spinCount="100000" sheet="1" objects="1" scenarios="1" selectLockedCells="1"/>
  <mergeCells count="13">
    <mergeCell ref="H6:J6"/>
    <mergeCell ref="L6:N6"/>
    <mergeCell ref="B1:F1"/>
    <mergeCell ref="B2:F2"/>
    <mergeCell ref="B5:F5"/>
    <mergeCell ref="H5:J5"/>
    <mergeCell ref="L5:N5"/>
    <mergeCell ref="H13:J13"/>
    <mergeCell ref="L13:N13"/>
    <mergeCell ref="H24:J24"/>
    <mergeCell ref="L24:N24"/>
    <mergeCell ref="H28:J28"/>
    <mergeCell ref="L28:N28"/>
  </mergeCells>
  <dataValidations count="3">
    <dataValidation type="list" allowBlank="1" showInputMessage="1" showErrorMessage="1" sqref="B10">
      <formula1>$H$25:$H$26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3">
      <formula1>$H$15:$H$22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3" sqref="B13"/>
    </sheetView>
  </sheetViews>
  <sheetFormatPr defaultRowHeight="18.75" x14ac:dyDescent="0.3"/>
  <cols>
    <col min="1" max="1" width="51.42578125" style="1" customWidth="1"/>
    <col min="2" max="2" width="30.140625" style="2" bestFit="1" customWidth="1"/>
    <col min="3" max="3" width="15.28515625" style="1" customWidth="1"/>
    <col min="4" max="5" width="16.85546875" style="1" customWidth="1"/>
    <col min="6" max="6" width="17.140625" style="1" bestFit="1" customWidth="1"/>
    <col min="7" max="7" width="8" style="1" hidden="1" customWidth="1"/>
    <col min="8" max="8" width="34.28515625" style="1" hidden="1" customWidth="1"/>
    <col min="9" max="10" width="15" style="1" hidden="1" customWidth="1"/>
    <col min="11" max="11" width="9.140625" style="1" hidden="1" customWidth="1"/>
    <col min="12" max="12" width="34.7109375" style="1" hidden="1" customWidth="1"/>
    <col min="13" max="13" width="13.7109375" style="1" hidden="1" customWidth="1"/>
    <col min="14" max="14" width="15" style="1" hidden="1" customWidth="1"/>
    <col min="15" max="15" width="13" style="1" hidden="1" customWidth="1"/>
    <col min="16" max="16" width="15" style="1" bestFit="1" customWidth="1"/>
    <col min="17" max="16384" width="9.140625" style="1"/>
  </cols>
  <sheetData>
    <row r="1" spans="1:14" ht="47.25" thickTop="1" x14ac:dyDescent="0.7">
      <c r="A1" s="6" t="s">
        <v>42</v>
      </c>
      <c r="B1" s="91" t="s">
        <v>43</v>
      </c>
      <c r="C1" s="91"/>
      <c r="D1" s="91"/>
      <c r="E1" s="91"/>
      <c r="F1" s="92"/>
    </row>
    <row r="2" spans="1:14" ht="21" x14ac:dyDescent="0.3">
      <c r="A2" s="7"/>
      <c r="B2" s="101" t="s">
        <v>51</v>
      </c>
      <c r="C2" s="102"/>
      <c r="D2" s="102"/>
      <c r="E2" s="102"/>
      <c r="F2" s="103"/>
    </row>
    <row r="3" spans="1:14" x14ac:dyDescent="0.3">
      <c r="A3" s="7"/>
      <c r="B3" s="10"/>
      <c r="C3" s="11"/>
      <c r="D3" s="11"/>
      <c r="E3" s="11"/>
      <c r="F3" s="9"/>
    </row>
    <row r="4" spans="1:14" ht="19.5" thickBot="1" x14ac:dyDescent="0.35">
      <c r="A4" s="7"/>
      <c r="B4" s="10"/>
      <c r="C4" s="11"/>
      <c r="D4" s="11"/>
      <c r="E4" s="11"/>
      <c r="F4" s="9"/>
    </row>
    <row r="5" spans="1:14" ht="37.5" thickTop="1" thickBot="1" x14ac:dyDescent="0.6">
      <c r="A5" s="7"/>
      <c r="B5" s="93" t="s">
        <v>26</v>
      </c>
      <c r="C5" s="93"/>
      <c r="D5" s="93"/>
      <c r="E5" s="93"/>
      <c r="F5" s="94"/>
      <c r="H5" s="98" t="s">
        <v>30</v>
      </c>
      <c r="I5" s="99"/>
      <c r="J5" s="100"/>
      <c r="K5" s="65"/>
      <c r="L5" s="98" t="s">
        <v>31</v>
      </c>
      <c r="M5" s="99"/>
      <c r="N5" s="100"/>
    </row>
    <row r="6" spans="1:14" ht="20.25" thickTop="1" thickBot="1" x14ac:dyDescent="0.35">
      <c r="A6" s="7"/>
      <c r="B6" s="12"/>
      <c r="C6" s="8"/>
      <c r="D6" s="8"/>
      <c r="E6" s="8"/>
      <c r="F6" s="9"/>
      <c r="H6" s="88" t="s">
        <v>10</v>
      </c>
      <c r="I6" s="89"/>
      <c r="J6" s="90"/>
      <c r="L6" s="88" t="s">
        <v>10</v>
      </c>
      <c r="M6" s="89"/>
      <c r="N6" s="90"/>
    </row>
    <row r="7" spans="1:14" ht="19.5" thickBot="1" x14ac:dyDescent="0.35">
      <c r="A7" s="7"/>
      <c r="B7" s="12"/>
      <c r="C7" s="8"/>
      <c r="D7" s="8"/>
      <c r="E7" s="8"/>
      <c r="F7" s="9"/>
      <c r="H7" s="32"/>
      <c r="I7" s="39" t="s">
        <v>0</v>
      </c>
      <c r="J7" s="40" t="s">
        <v>1</v>
      </c>
      <c r="L7" s="32"/>
      <c r="M7" s="39" t="s">
        <v>0</v>
      </c>
      <c r="N7" s="40" t="s">
        <v>1</v>
      </c>
    </row>
    <row r="8" spans="1:14" ht="19.5" thickBot="1" x14ac:dyDescent="0.35">
      <c r="A8" s="7"/>
      <c r="B8" s="12"/>
      <c r="C8" s="8"/>
      <c r="D8" s="8"/>
      <c r="E8" s="8"/>
      <c r="F8" s="9"/>
      <c r="H8" s="32" t="s">
        <v>2</v>
      </c>
      <c r="I8" s="58">
        <v>216</v>
      </c>
      <c r="J8" s="59">
        <v>346.23</v>
      </c>
      <c r="L8" s="32" t="s">
        <v>2</v>
      </c>
      <c r="M8" s="78">
        <v>0</v>
      </c>
      <c r="N8" s="78">
        <v>0</v>
      </c>
    </row>
    <row r="9" spans="1:14" ht="19.5" thickBot="1" x14ac:dyDescent="0.35">
      <c r="A9" s="13" t="s">
        <v>23</v>
      </c>
      <c r="B9" s="14"/>
      <c r="C9" s="8"/>
      <c r="D9" s="8"/>
      <c r="E9" s="8"/>
      <c r="F9" s="9"/>
      <c r="H9" s="73" t="s">
        <v>3</v>
      </c>
      <c r="I9" s="74">
        <v>181.8</v>
      </c>
      <c r="J9" s="75">
        <v>358.96</v>
      </c>
      <c r="L9" s="35" t="s">
        <v>3</v>
      </c>
      <c r="M9" s="78">
        <v>0</v>
      </c>
      <c r="N9" s="78">
        <v>0</v>
      </c>
    </row>
    <row r="10" spans="1:14" ht="19.5" thickBot="1" x14ac:dyDescent="0.35">
      <c r="A10" s="15" t="s">
        <v>5</v>
      </c>
      <c r="B10" s="72" t="s">
        <v>0</v>
      </c>
      <c r="C10" s="8"/>
      <c r="D10" s="8"/>
      <c r="E10" s="8"/>
      <c r="F10" s="9"/>
      <c r="H10" s="73" t="s">
        <v>34</v>
      </c>
      <c r="I10" s="74"/>
      <c r="J10" s="75"/>
      <c r="L10" s="35" t="s">
        <v>34</v>
      </c>
      <c r="M10" s="78">
        <v>0</v>
      </c>
      <c r="N10" s="78">
        <v>0</v>
      </c>
    </row>
    <row r="11" spans="1:14" ht="20.25" thickTop="1" thickBot="1" x14ac:dyDescent="0.35">
      <c r="A11" s="15" t="s">
        <v>21</v>
      </c>
      <c r="B11" s="72" t="s">
        <v>13</v>
      </c>
      <c r="C11" s="8"/>
      <c r="D11" s="8"/>
      <c r="E11" s="8"/>
      <c r="F11" s="16"/>
      <c r="H11" s="35" t="s">
        <v>35</v>
      </c>
      <c r="I11" s="60">
        <v>9</v>
      </c>
      <c r="J11" s="61">
        <v>10</v>
      </c>
      <c r="L11" s="35" t="s">
        <v>35</v>
      </c>
      <c r="M11" s="78">
        <v>0</v>
      </c>
      <c r="N11" s="78">
        <v>0</v>
      </c>
    </row>
    <row r="12" spans="1:14" ht="20.25" thickTop="1" thickBot="1" x14ac:dyDescent="0.35">
      <c r="A12" s="15" t="s">
        <v>12</v>
      </c>
      <c r="B12" s="72" t="s">
        <v>13</v>
      </c>
      <c r="C12" s="8"/>
      <c r="D12" s="8"/>
      <c r="E12" s="8"/>
      <c r="F12" s="16"/>
      <c r="H12" s="11"/>
      <c r="I12" s="11"/>
      <c r="J12" s="11"/>
      <c r="L12" s="11"/>
      <c r="M12" s="11"/>
      <c r="N12" s="11"/>
    </row>
    <row r="13" spans="1:14" ht="20.25" thickTop="1" thickBot="1" x14ac:dyDescent="0.35">
      <c r="A13" s="15" t="s">
        <v>18</v>
      </c>
      <c r="B13" s="72" t="s">
        <v>57</v>
      </c>
      <c r="C13" s="17"/>
      <c r="D13" s="8"/>
      <c r="E13" s="8"/>
      <c r="F13" s="9"/>
      <c r="H13" s="88" t="s">
        <v>2</v>
      </c>
      <c r="I13" s="89"/>
      <c r="J13" s="90"/>
      <c r="L13" s="88" t="s">
        <v>11</v>
      </c>
      <c r="M13" s="89"/>
      <c r="N13" s="90"/>
    </row>
    <row r="14" spans="1:14" ht="19.5" thickBot="1" x14ac:dyDescent="0.35">
      <c r="A14" s="15" t="s">
        <v>22</v>
      </c>
      <c r="B14" s="76">
        <v>0</v>
      </c>
      <c r="C14" s="8"/>
      <c r="D14" s="8"/>
      <c r="E14" s="8"/>
      <c r="F14" s="9"/>
      <c r="H14" s="38" t="s">
        <v>25</v>
      </c>
      <c r="I14" s="39" t="s">
        <v>0</v>
      </c>
      <c r="J14" s="40" t="s">
        <v>1</v>
      </c>
      <c r="L14" s="38" t="s">
        <v>25</v>
      </c>
      <c r="M14" s="39" t="s">
        <v>0</v>
      </c>
      <c r="N14" s="40" t="s">
        <v>1</v>
      </c>
    </row>
    <row r="15" spans="1:14" ht="19.5" thickBot="1" x14ac:dyDescent="0.35">
      <c r="A15" s="18" t="s">
        <v>4</v>
      </c>
      <c r="B15" s="77">
        <v>1</v>
      </c>
      <c r="C15" s="8"/>
      <c r="D15" s="8"/>
      <c r="E15" s="8"/>
      <c r="F15" s="9"/>
      <c r="H15" s="32" t="s">
        <v>24</v>
      </c>
      <c r="I15" s="78">
        <v>0</v>
      </c>
      <c r="J15" s="78">
        <v>0</v>
      </c>
      <c r="L15" s="32" t="s">
        <v>24</v>
      </c>
      <c r="M15" s="78">
        <v>0</v>
      </c>
      <c r="N15" s="78">
        <v>0</v>
      </c>
    </row>
    <row r="16" spans="1:14" ht="19.5" thickBot="1" x14ac:dyDescent="0.35">
      <c r="A16" s="7"/>
      <c r="B16" s="19"/>
      <c r="C16" s="8"/>
      <c r="D16" s="8"/>
      <c r="E16" s="8"/>
      <c r="F16" s="9"/>
      <c r="H16" s="32" t="s">
        <v>57</v>
      </c>
      <c r="I16" s="78">
        <v>135</v>
      </c>
      <c r="J16" s="78">
        <v>150</v>
      </c>
      <c r="L16" s="32" t="s">
        <v>57</v>
      </c>
      <c r="M16" s="78">
        <v>0</v>
      </c>
      <c r="N16" s="78">
        <v>0</v>
      </c>
    </row>
    <row r="17" spans="1:14" ht="19.5" thickBot="1" x14ac:dyDescent="0.35">
      <c r="A17" s="20" t="s">
        <v>6</v>
      </c>
      <c r="B17" s="21" t="s">
        <v>28</v>
      </c>
      <c r="C17" s="22" t="s">
        <v>7</v>
      </c>
      <c r="D17" s="22" t="s">
        <v>19</v>
      </c>
      <c r="E17" s="22" t="s">
        <v>20</v>
      </c>
      <c r="F17" s="23" t="s">
        <v>29</v>
      </c>
      <c r="H17" s="32" t="s">
        <v>58</v>
      </c>
      <c r="I17" s="78">
        <v>0</v>
      </c>
      <c r="J17" s="78">
        <v>0</v>
      </c>
      <c r="L17" s="32" t="s">
        <v>58</v>
      </c>
      <c r="M17" s="78">
        <v>0</v>
      </c>
      <c r="N17" s="78">
        <v>0</v>
      </c>
    </row>
    <row r="18" spans="1:14" ht="19.5" thickBot="1" x14ac:dyDescent="0.35">
      <c r="A18" s="15" t="s">
        <v>39</v>
      </c>
      <c r="B18" s="43">
        <f>IF($B$13="",0,VLOOKUP($B$13,VÉGEGYHÁZA!$H$15:$J$22,VLOOKUP($B$10,VÉGEGYHÁZA!$H$25:$I$26,2,FALSE),FALSE))</f>
        <v>135</v>
      </c>
      <c r="C18" s="62">
        <f>ROUND(ABS($B$15),2)</f>
        <v>1</v>
      </c>
      <c r="D18" s="44">
        <f>ROUND(C18*B18,0)</f>
        <v>135</v>
      </c>
      <c r="E18" s="44">
        <f>ROUND(D18*27%,0)</f>
        <v>36</v>
      </c>
      <c r="F18" s="45">
        <f>ROUND(D18+E18,0)</f>
        <v>171</v>
      </c>
      <c r="H18" s="32" t="s">
        <v>52</v>
      </c>
      <c r="I18" s="78">
        <v>0</v>
      </c>
      <c r="J18" s="78">
        <v>300</v>
      </c>
      <c r="L18" s="32" t="s">
        <v>52</v>
      </c>
      <c r="M18" s="78">
        <v>0</v>
      </c>
      <c r="N18" s="78">
        <v>0</v>
      </c>
    </row>
    <row r="19" spans="1:14" ht="19.5" thickBot="1" x14ac:dyDescent="0.35">
      <c r="A19" s="15" t="s">
        <v>38</v>
      </c>
      <c r="B19" s="43">
        <f>IF($B$13="",0,VLOOKUP($B$13,VÉGEGYHÁZA!$H$30:$J$37,VLOOKUP($B$10,VÉGEGYHÁZA!$H$25:$I$26,2,FALSE),FALSE))</f>
        <v>0</v>
      </c>
      <c r="C19" s="62">
        <f>ROUND(ABS($B$15),2)</f>
        <v>1</v>
      </c>
      <c r="D19" s="44">
        <f>ROUND(C19*B19,0)</f>
        <v>0</v>
      </c>
      <c r="E19" s="44">
        <f>ROUND(D19*27%,0)</f>
        <v>0</v>
      </c>
      <c r="F19" s="45">
        <f>ROUND(D19+E19,0)</f>
        <v>0</v>
      </c>
      <c r="H19" s="32" t="s">
        <v>53</v>
      </c>
      <c r="I19" s="78">
        <v>0</v>
      </c>
      <c r="J19" s="78">
        <v>400</v>
      </c>
      <c r="L19" s="32" t="s">
        <v>53</v>
      </c>
      <c r="M19" s="78">
        <v>0</v>
      </c>
      <c r="N19" s="78">
        <v>0</v>
      </c>
    </row>
    <row r="20" spans="1:14" ht="19.5" thickBot="1" x14ac:dyDescent="0.35">
      <c r="A20" s="15" t="s">
        <v>37</v>
      </c>
      <c r="B20" s="43">
        <f>IF($B$11="Igen",IF($B$10=VÉGEGYHÁZA!$I$7,VÉGEGYHÁZA!$I$8,GYULA!$J$8),0)</f>
        <v>216</v>
      </c>
      <c r="C20" s="63">
        <f>IF($B$11=GYULA!$J$25,ROUND(ABS($B$14),2),0)</f>
        <v>0</v>
      </c>
      <c r="D20" s="44">
        <f>ROUND(C20*B20,0)</f>
        <v>0</v>
      </c>
      <c r="E20" s="44">
        <f>ROUND(D20*27%,0)</f>
        <v>0</v>
      </c>
      <c r="F20" s="45">
        <f>ROUND(D20+E20,0)</f>
        <v>0</v>
      </c>
      <c r="H20" s="32" t="s">
        <v>54</v>
      </c>
      <c r="I20" s="78">
        <v>0</v>
      </c>
      <c r="J20" s="78">
        <v>500</v>
      </c>
      <c r="L20" s="32" t="s">
        <v>54</v>
      </c>
      <c r="M20" s="78">
        <v>0</v>
      </c>
      <c r="N20" s="78">
        <v>0</v>
      </c>
    </row>
    <row r="21" spans="1:14" ht="19.5" thickBot="1" x14ac:dyDescent="0.35">
      <c r="A21" s="18" t="s">
        <v>40</v>
      </c>
      <c r="B21" s="46">
        <f>IF($B$12=GYULA!$J$25,IF($B$10=VÉGEGYHÁZA!$I$7,VÉGEGYHÁZA!$I$9,GYULA!$J$9),0)</f>
        <v>181.8</v>
      </c>
      <c r="C21" s="64">
        <f>IF($B$12=GYULA!$J$25,ROUND(ABS($B$14),2),0)</f>
        <v>0</v>
      </c>
      <c r="D21" s="47">
        <f>ROUND(C21*B21,0)</f>
        <v>0</v>
      </c>
      <c r="E21" s="47">
        <f>ROUND(D21*27%,0)</f>
        <v>0</v>
      </c>
      <c r="F21" s="48">
        <f>ROUND(D21+E21,0)</f>
        <v>0</v>
      </c>
      <c r="H21" s="32" t="s">
        <v>55</v>
      </c>
      <c r="I21" s="78">
        <v>0</v>
      </c>
      <c r="J21" s="78">
        <v>0</v>
      </c>
      <c r="L21" s="32" t="s">
        <v>55</v>
      </c>
      <c r="M21" s="78">
        <v>0</v>
      </c>
      <c r="N21" s="78">
        <v>0</v>
      </c>
    </row>
    <row r="22" spans="1:14" ht="19.5" thickBot="1" x14ac:dyDescent="0.35">
      <c r="A22" s="82" t="s">
        <v>62</v>
      </c>
      <c r="B22" s="83"/>
      <c r="C22" s="84"/>
      <c r="D22" s="85">
        <f>SUM(D18:D21)</f>
        <v>135</v>
      </c>
      <c r="E22" s="86">
        <f>SUM(E18:E21)</f>
        <v>36</v>
      </c>
      <c r="F22" s="87">
        <f>SUM(F18:F21)</f>
        <v>171</v>
      </c>
      <c r="H22" s="35" t="s">
        <v>56</v>
      </c>
      <c r="I22" s="78">
        <v>0</v>
      </c>
      <c r="J22" s="78">
        <v>0</v>
      </c>
      <c r="L22" s="35" t="s">
        <v>56</v>
      </c>
      <c r="M22" s="78">
        <v>0</v>
      </c>
      <c r="N22" s="78">
        <v>0</v>
      </c>
    </row>
    <row r="23" spans="1:14" ht="20.25" thickTop="1" thickBot="1" x14ac:dyDescent="0.35">
      <c r="A23" s="69" t="s">
        <v>61</v>
      </c>
      <c r="B23" s="70"/>
      <c r="C23" s="69"/>
      <c r="D23" s="69"/>
      <c r="E23" s="69"/>
      <c r="F23" s="71"/>
      <c r="H23" s="31"/>
      <c r="I23" s="31"/>
      <c r="J23" s="31"/>
      <c r="L23" s="31"/>
      <c r="M23" s="31"/>
      <c r="N23" s="31"/>
    </row>
    <row r="24" spans="1:14" s="69" customFormat="1" ht="20.25" thickTop="1" thickBot="1" x14ac:dyDescent="0.35">
      <c r="A24" s="80" t="s">
        <v>41</v>
      </c>
      <c r="B24" s="3"/>
      <c r="C24" s="1"/>
      <c r="D24" s="1"/>
      <c r="E24" s="1"/>
      <c r="F24" s="66"/>
      <c r="H24" s="95" t="s">
        <v>9</v>
      </c>
      <c r="I24" s="96"/>
      <c r="J24" s="97"/>
      <c r="K24" s="1"/>
      <c r="L24" s="95" t="s">
        <v>9</v>
      </c>
      <c r="M24" s="96"/>
      <c r="N24" s="97"/>
    </row>
    <row r="25" spans="1:14" ht="19.5" hidden="1" thickBot="1" x14ac:dyDescent="0.35">
      <c r="B25" s="3"/>
      <c r="H25" s="32" t="s">
        <v>0</v>
      </c>
      <c r="I25" s="41">
        <v>2</v>
      </c>
      <c r="J25" s="34" t="s">
        <v>13</v>
      </c>
      <c r="L25" s="32" t="s">
        <v>0</v>
      </c>
      <c r="M25" s="41">
        <v>2</v>
      </c>
      <c r="N25" s="34" t="s">
        <v>13</v>
      </c>
    </row>
    <row r="26" spans="1:14" ht="19.5" hidden="1" thickBot="1" x14ac:dyDescent="0.35">
      <c r="B26" s="3"/>
      <c r="H26" s="35" t="s">
        <v>1</v>
      </c>
      <c r="I26" s="42">
        <v>3</v>
      </c>
      <c r="J26" s="37" t="s">
        <v>14</v>
      </c>
      <c r="L26" s="35" t="s">
        <v>1</v>
      </c>
      <c r="M26" s="42">
        <v>3</v>
      </c>
      <c r="N26" s="37" t="s">
        <v>14</v>
      </c>
    </row>
    <row r="27" spans="1:14" ht="20.25" hidden="1" thickTop="1" thickBot="1" x14ac:dyDescent="0.35">
      <c r="B27" s="3"/>
    </row>
    <row r="28" spans="1:14" ht="20.25" hidden="1" thickTop="1" thickBot="1" x14ac:dyDescent="0.35">
      <c r="H28" s="88" t="s">
        <v>3</v>
      </c>
      <c r="I28" s="89"/>
      <c r="J28" s="90"/>
      <c r="L28" s="88" t="s">
        <v>11</v>
      </c>
      <c r="M28" s="89"/>
      <c r="N28" s="90"/>
    </row>
    <row r="29" spans="1:14" ht="19.5" hidden="1" thickBot="1" x14ac:dyDescent="0.35">
      <c r="B29" s="4"/>
      <c r="H29" s="38" t="s">
        <v>25</v>
      </c>
      <c r="I29" s="39" t="s">
        <v>0</v>
      </c>
      <c r="J29" s="40" t="s">
        <v>1</v>
      </c>
      <c r="L29" s="38" t="s">
        <v>25</v>
      </c>
      <c r="M29" s="39" t="s">
        <v>0</v>
      </c>
      <c r="N29" s="40" t="s">
        <v>1</v>
      </c>
    </row>
    <row r="30" spans="1:14" ht="19.5" hidden="1" thickBot="1" x14ac:dyDescent="0.35">
      <c r="H30" s="32" t="s">
        <v>24</v>
      </c>
      <c r="I30" s="78">
        <v>0</v>
      </c>
      <c r="J30" s="78">
        <v>0</v>
      </c>
      <c r="L30" s="32" t="s">
        <v>24</v>
      </c>
      <c r="M30" s="78">
        <v>0</v>
      </c>
      <c r="N30" s="78">
        <v>0</v>
      </c>
    </row>
    <row r="31" spans="1:14" ht="19.5" hidden="1" thickBot="1" x14ac:dyDescent="0.35">
      <c r="H31" s="32" t="s">
        <v>57</v>
      </c>
      <c r="I31" s="78">
        <v>0</v>
      </c>
      <c r="J31" s="78">
        <v>0</v>
      </c>
      <c r="L31" s="32" t="s">
        <v>57</v>
      </c>
      <c r="M31" s="78">
        <v>0</v>
      </c>
      <c r="N31" s="78">
        <v>0</v>
      </c>
    </row>
    <row r="32" spans="1:14" ht="19.5" hidden="1" thickBot="1" x14ac:dyDescent="0.35">
      <c r="A32" s="20" t="s">
        <v>6</v>
      </c>
      <c r="B32" s="21" t="s">
        <v>28</v>
      </c>
      <c r="C32" s="22" t="s">
        <v>7</v>
      </c>
      <c r="D32" s="22" t="s">
        <v>19</v>
      </c>
      <c r="E32" s="22" t="s">
        <v>20</v>
      </c>
      <c r="F32" s="23" t="s">
        <v>29</v>
      </c>
      <c r="H32" s="32" t="s">
        <v>58</v>
      </c>
      <c r="I32" s="78">
        <v>0</v>
      </c>
      <c r="J32" s="78">
        <v>0</v>
      </c>
      <c r="L32" s="32" t="s">
        <v>58</v>
      </c>
      <c r="M32" s="78">
        <v>0</v>
      </c>
      <c r="N32" s="78">
        <v>0</v>
      </c>
    </row>
    <row r="33" spans="1:14" ht="19.5" hidden="1" thickBot="1" x14ac:dyDescent="0.35">
      <c r="A33" s="15" t="s">
        <v>8</v>
      </c>
      <c r="B33" s="43">
        <f>IF($B$13="",0,VLOOKUP($B$13,VÉGEGYHÁZA!$L$15:$N$22,VLOOKUP($B$10,VÉGEGYHÁZA!$L$25:$M$26,2,FALSE),FALSE))</f>
        <v>0</v>
      </c>
      <c r="C33" s="62">
        <f>ROUND(ABS($B$15),2)</f>
        <v>1</v>
      </c>
      <c r="D33" s="44">
        <f>ROUND(C33*B33,0)</f>
        <v>0</v>
      </c>
      <c r="E33" s="44">
        <f>ROUND(D33*27%,0)</f>
        <v>0</v>
      </c>
      <c r="F33" s="45">
        <f>ROUND(D33+E33,0)</f>
        <v>0</v>
      </c>
      <c r="H33" s="32" t="s">
        <v>52</v>
      </c>
      <c r="I33" s="78">
        <v>0</v>
      </c>
      <c r="J33" s="78">
        <v>0</v>
      </c>
      <c r="L33" s="32" t="s">
        <v>52</v>
      </c>
      <c r="M33" s="78">
        <v>0</v>
      </c>
      <c r="N33" s="78">
        <v>0</v>
      </c>
    </row>
    <row r="34" spans="1:14" ht="19.5" hidden="1" thickBot="1" x14ac:dyDescent="0.35">
      <c r="A34" s="15" t="s">
        <v>38</v>
      </c>
      <c r="B34" s="43">
        <f>IF($B$13="",0,VLOOKUP($B$13,VÉGEGYHÁZA!$L$30:$N$37,VLOOKUP($B$10,VÉGEGYHÁZA!$L$25:$M$26,2,FALSE),FALSE))</f>
        <v>0</v>
      </c>
      <c r="C34" s="62">
        <f>ROUND(ABS($B$15),2)</f>
        <v>1</v>
      </c>
      <c r="D34" s="44">
        <f>ROUND(C34*B34,0)</f>
        <v>0</v>
      </c>
      <c r="E34" s="44">
        <f>ROUND(D34*27%,0)</f>
        <v>0</v>
      </c>
      <c r="F34" s="45">
        <f>ROUND(D34+E34,0)</f>
        <v>0</v>
      </c>
      <c r="H34" s="32" t="s">
        <v>53</v>
      </c>
      <c r="I34" s="78">
        <v>0</v>
      </c>
      <c r="J34" s="78">
        <v>0</v>
      </c>
      <c r="L34" s="32" t="s">
        <v>53</v>
      </c>
      <c r="M34" s="78">
        <v>0</v>
      </c>
      <c r="N34" s="78">
        <v>0</v>
      </c>
    </row>
    <row r="35" spans="1:14" ht="19.5" hidden="1" thickBot="1" x14ac:dyDescent="0.35">
      <c r="A35" s="15" t="s">
        <v>16</v>
      </c>
      <c r="B35" s="43">
        <f>IF($B$11="Igen",IF($B$10=VÉGEGYHÁZA!$M$7,VÉGEGYHÁZA!$M$8,VÉGEGYHÁZA!$N$8),0)</f>
        <v>0</v>
      </c>
      <c r="C35" s="63">
        <f>IF($B$11=GYULA!$J$25,ROUND(ABS($B$14),2),0)</f>
        <v>0</v>
      </c>
      <c r="D35" s="44">
        <f>ROUND(C35*B35,0)</f>
        <v>0</v>
      </c>
      <c r="E35" s="44">
        <f>ROUND(D35*27%,0)</f>
        <v>0</v>
      </c>
      <c r="F35" s="45">
        <f>ROUND(D35+E35,0)</f>
        <v>0</v>
      </c>
      <c r="H35" s="32" t="s">
        <v>54</v>
      </c>
      <c r="I35" s="78">
        <v>0</v>
      </c>
      <c r="J35" s="78">
        <v>0</v>
      </c>
      <c r="L35" s="32" t="s">
        <v>54</v>
      </c>
      <c r="M35" s="78">
        <v>0</v>
      </c>
      <c r="N35" s="78">
        <v>0</v>
      </c>
    </row>
    <row r="36" spans="1:14" ht="19.5" hidden="1" thickBot="1" x14ac:dyDescent="0.35">
      <c r="A36" s="18" t="s">
        <v>15</v>
      </c>
      <c r="B36" s="46">
        <f>IF($B$11="Igen",IF($B$10=VÉGEGYHÁZA!$M$7,VÉGEGYHÁZA!$M$9,VÉGEGYHÁZA!$N$9),0)</f>
        <v>0</v>
      </c>
      <c r="C36" s="64">
        <f>IF($B$12=GYULA!$J$25,ROUND(ABS($B$14),2),0)</f>
        <v>0</v>
      </c>
      <c r="D36" s="47">
        <f>ROUND(C36*B36,0)</f>
        <v>0</v>
      </c>
      <c r="E36" s="47">
        <f>ROUND(D36*27%,0)</f>
        <v>0</v>
      </c>
      <c r="F36" s="48">
        <f>ROUND(D36+E36,0)</f>
        <v>0</v>
      </c>
      <c r="H36" s="32" t="s">
        <v>55</v>
      </c>
      <c r="I36" s="78">
        <v>0</v>
      </c>
      <c r="J36" s="78">
        <v>0</v>
      </c>
      <c r="L36" s="32" t="s">
        <v>55</v>
      </c>
      <c r="M36" s="78">
        <v>0</v>
      </c>
      <c r="N36" s="78">
        <v>0</v>
      </c>
    </row>
    <row r="37" spans="1:14" ht="19.5" hidden="1" thickBot="1" x14ac:dyDescent="0.35">
      <c r="A37" s="28" t="s">
        <v>32</v>
      </c>
      <c r="B37" s="29"/>
      <c r="C37" s="30"/>
      <c r="D37" s="67">
        <f>SUM(D33:D36)</f>
        <v>0</v>
      </c>
      <c r="E37" s="68">
        <f>SUM(E33:E36)</f>
        <v>0</v>
      </c>
      <c r="F37" s="57">
        <f>SUM(F33:F36)</f>
        <v>0</v>
      </c>
      <c r="H37" s="35" t="s">
        <v>56</v>
      </c>
      <c r="I37" s="78">
        <v>0</v>
      </c>
      <c r="J37" s="78">
        <v>0</v>
      </c>
      <c r="L37" s="35" t="s">
        <v>56</v>
      </c>
      <c r="M37" s="78">
        <v>0</v>
      </c>
      <c r="N37" s="78">
        <v>0</v>
      </c>
    </row>
    <row r="38" spans="1:14" ht="19.5" hidden="1" thickTop="1" x14ac:dyDescent="0.3">
      <c r="H38" s="5"/>
    </row>
    <row r="39" spans="1:14" hidden="1" x14ac:dyDescent="0.3">
      <c r="H39" s="5"/>
    </row>
    <row r="40" spans="1:14" hidden="1" x14ac:dyDescent="0.3">
      <c r="H40" s="5"/>
    </row>
    <row r="41" spans="1:14" hidden="1" x14ac:dyDescent="0.3">
      <c r="H41" s="5"/>
    </row>
    <row r="42" spans="1:14" hidden="1" x14ac:dyDescent="0.3">
      <c r="H42" s="5"/>
    </row>
    <row r="43" spans="1:14" hidden="1" x14ac:dyDescent="0.3">
      <c r="H43" s="5"/>
    </row>
    <row r="44" spans="1:14" x14ac:dyDescent="0.3">
      <c r="H44" s="5"/>
    </row>
    <row r="45" spans="1:14" x14ac:dyDescent="0.3">
      <c r="H45" s="5"/>
    </row>
    <row r="46" spans="1:14" x14ac:dyDescent="0.3">
      <c r="H46" s="5"/>
    </row>
  </sheetData>
  <sheetProtection algorithmName="SHA-512" hashValue="VC/zCFxsArNdCOJGl9ccR3HtrHTwtuSOLif8b0D7FNIcPtEfkDPggmNe7v0iBwjk24tXhH3YaVntFRoA5Qrsxg==" saltValue="yy+6nbOE9JZ2Bh9ZISXKNA==" spinCount="100000" sheet="1" objects="1" scenarios="1" selectLockedCells="1"/>
  <mergeCells count="13">
    <mergeCell ref="H6:J6"/>
    <mergeCell ref="L6:N6"/>
    <mergeCell ref="B1:F1"/>
    <mergeCell ref="B2:F2"/>
    <mergeCell ref="B5:F5"/>
    <mergeCell ref="H5:J5"/>
    <mergeCell ref="L5:N5"/>
    <mergeCell ref="H13:J13"/>
    <mergeCell ref="L13:N13"/>
    <mergeCell ref="H24:J24"/>
    <mergeCell ref="L24:N24"/>
    <mergeCell ref="H28:J28"/>
    <mergeCell ref="L28:N28"/>
  </mergeCells>
  <dataValidations count="3">
    <dataValidation type="list" allowBlank="1" showInputMessage="1" showErrorMessage="1" sqref="B10">
      <formula1>$H$25:$H$26</formula1>
    </dataValidation>
    <dataValidation type="list" allowBlank="1" showInputMessage="1" showErrorMessage="1" sqref="B11:B12">
      <formula1>$J$25:$J$26</formula1>
    </dataValidation>
    <dataValidation type="list" allowBlank="1" showInputMessage="1" showErrorMessage="1" sqref="B13">
      <formula1>$H$15:$H$22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GYULA</vt:lpstr>
      <vt:lpstr>KASZAPER</vt:lpstr>
      <vt:lpstr>KONDOROS</vt:lpstr>
      <vt:lpstr>MEDGYESEGYHÁZA</vt:lpstr>
      <vt:lpstr>MEZŐKOVÁCSHÁZA</vt:lpstr>
      <vt:lpstr>NAGYBÁNHEGYES</vt:lpstr>
      <vt:lpstr>ÚJKÍGYÓS</vt:lpstr>
      <vt:lpstr>VÉGEGYHÁZA</vt:lpstr>
      <vt:lpstr>GYULA!Nyomtatási_terület</vt:lpstr>
    </vt:vector>
  </TitlesOfParts>
  <Company>"Pannon-Víz"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</dc:creator>
  <cp:lastModifiedBy>Windows-felhasználó</cp:lastModifiedBy>
  <cp:lastPrinted>2014-04-10T10:50:27Z</cp:lastPrinted>
  <dcterms:created xsi:type="dcterms:W3CDTF">2013-07-02T10:29:08Z</dcterms:created>
  <dcterms:modified xsi:type="dcterms:W3CDTF">2017-07-14T12:31:28Z</dcterms:modified>
</cp:coreProperties>
</file>